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Dự toán KP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6" i="1" l="1"/>
  <c r="M116" i="1"/>
  <c r="N21" i="1" l="1"/>
  <c r="N135" i="1"/>
  <c r="N129" i="1"/>
  <c r="F116" i="1" l="1"/>
  <c r="M126" i="1" l="1"/>
  <c r="F126" i="1"/>
  <c r="N126" i="1" s="1"/>
  <c r="M125" i="1"/>
  <c r="F125" i="1"/>
  <c r="M124" i="1"/>
  <c r="F124" i="1"/>
  <c r="M123" i="1"/>
  <c r="F123" i="1"/>
  <c r="M122" i="1"/>
  <c r="F122" i="1"/>
  <c r="M121" i="1"/>
  <c r="F121" i="1"/>
  <c r="M120" i="1"/>
  <c r="F120" i="1"/>
  <c r="M119" i="1"/>
  <c r="F119" i="1"/>
  <c r="M118" i="1"/>
  <c r="F118" i="1"/>
  <c r="F117" i="1"/>
  <c r="M115" i="1"/>
  <c r="F115" i="1"/>
  <c r="M114" i="1"/>
  <c r="F114" i="1"/>
  <c r="M113" i="1"/>
  <c r="F113" i="1"/>
  <c r="M112" i="1"/>
  <c r="F112" i="1"/>
  <c r="M111" i="1"/>
  <c r="F111" i="1"/>
  <c r="M110" i="1"/>
  <c r="F110" i="1"/>
  <c r="N110" i="1" s="1"/>
  <c r="M109" i="1"/>
  <c r="F109" i="1"/>
  <c r="N109" i="1" s="1"/>
  <c r="M108" i="1"/>
  <c r="F108" i="1"/>
  <c r="F107" i="1"/>
  <c r="M106" i="1"/>
  <c r="F106" i="1"/>
  <c r="M105" i="1"/>
  <c r="N105" i="1" s="1"/>
  <c r="F105" i="1"/>
  <c r="M104" i="1"/>
  <c r="F104" i="1"/>
  <c r="M103" i="1"/>
  <c r="N103" i="1" s="1"/>
  <c r="F103" i="1"/>
  <c r="M100" i="1"/>
  <c r="N100" i="1" s="1"/>
  <c r="F100" i="1"/>
  <c r="M99" i="1"/>
  <c r="F99" i="1"/>
  <c r="M98" i="1"/>
  <c r="N98" i="1" s="1"/>
  <c r="F98" i="1"/>
  <c r="M97" i="1"/>
  <c r="F97" i="1"/>
  <c r="M96" i="1"/>
  <c r="M95" i="1"/>
  <c r="F95" i="1"/>
  <c r="M94" i="1"/>
  <c r="F94" i="1"/>
  <c r="M93" i="1"/>
  <c r="F93" i="1"/>
  <c r="M92" i="1"/>
  <c r="F92" i="1"/>
  <c r="N92" i="1" s="1"/>
  <c r="M89" i="1"/>
  <c r="F89" i="1"/>
  <c r="M88" i="1"/>
  <c r="F88" i="1"/>
  <c r="M87" i="1"/>
  <c r="F87" i="1"/>
  <c r="M86" i="1"/>
  <c r="F86" i="1"/>
  <c r="M85" i="1"/>
  <c r="F85" i="1"/>
  <c r="M84" i="1"/>
  <c r="F84" i="1"/>
  <c r="M83" i="1"/>
  <c r="F83" i="1"/>
  <c r="M81" i="1"/>
  <c r="F81" i="1"/>
  <c r="M80" i="1"/>
  <c r="F80" i="1"/>
  <c r="M79" i="1"/>
  <c r="F79" i="1"/>
  <c r="M78" i="1"/>
  <c r="N78" i="1" s="1"/>
  <c r="F78" i="1"/>
  <c r="M77" i="1"/>
  <c r="N77" i="1" s="1"/>
  <c r="F77" i="1"/>
  <c r="F74" i="1"/>
  <c r="F73" i="1"/>
  <c r="F72" i="1"/>
  <c r="L71" i="1"/>
  <c r="L73" i="1" s="1"/>
  <c r="M73" i="1" s="1"/>
  <c r="N73" i="1" s="1"/>
  <c r="F71" i="1"/>
  <c r="F70" i="1"/>
  <c r="M69" i="1"/>
  <c r="F69" i="1"/>
  <c r="L68" i="1"/>
  <c r="L70" i="1" s="1"/>
  <c r="F68" i="1"/>
  <c r="N67" i="1"/>
  <c r="M66" i="1"/>
  <c r="F66" i="1"/>
  <c r="M64" i="1"/>
  <c r="F64" i="1"/>
  <c r="M63" i="1"/>
  <c r="F63" i="1"/>
  <c r="M62" i="1"/>
  <c r="F62" i="1"/>
  <c r="M61" i="1"/>
  <c r="F61" i="1"/>
  <c r="M60" i="1"/>
  <c r="F60" i="1"/>
  <c r="M59" i="1"/>
  <c r="N59" i="1" s="1"/>
  <c r="F59" i="1"/>
  <c r="M58" i="1"/>
  <c r="F58" i="1"/>
  <c r="M57" i="1"/>
  <c r="F57" i="1"/>
  <c r="M56" i="1"/>
  <c r="F56" i="1"/>
  <c r="M54" i="1"/>
  <c r="F54" i="1"/>
  <c r="M51" i="1"/>
  <c r="F51" i="1"/>
  <c r="M50" i="1"/>
  <c r="F50" i="1"/>
  <c r="M49" i="1"/>
  <c r="F49" i="1"/>
  <c r="M48" i="1"/>
  <c r="N48" i="1" s="1"/>
  <c r="F48" i="1"/>
  <c r="M47" i="1"/>
  <c r="N47" i="1" s="1"/>
  <c r="F47" i="1"/>
  <c r="M46" i="1"/>
  <c r="F46" i="1"/>
  <c r="M45" i="1"/>
  <c r="F45" i="1"/>
  <c r="M44" i="1"/>
  <c r="F44" i="1"/>
  <c r="M43" i="1"/>
  <c r="N43" i="1" s="1"/>
  <c r="F43" i="1"/>
  <c r="M41" i="1"/>
  <c r="F41" i="1"/>
  <c r="M40" i="1"/>
  <c r="N40" i="1" s="1"/>
  <c r="F40" i="1"/>
  <c r="N39" i="1"/>
  <c r="M38" i="1"/>
  <c r="F38" i="1"/>
  <c r="M36" i="1"/>
  <c r="F36" i="1"/>
  <c r="M35" i="1"/>
  <c r="N35" i="1" s="1"/>
  <c r="F35" i="1"/>
  <c r="M34" i="1"/>
  <c r="F34" i="1"/>
  <c r="M33" i="1"/>
  <c r="N33" i="1" s="1"/>
  <c r="F33" i="1"/>
  <c r="M32" i="1"/>
  <c r="F32" i="1"/>
  <c r="M31" i="1"/>
  <c r="F31" i="1"/>
  <c r="M30" i="1"/>
  <c r="F30" i="1"/>
  <c r="N28" i="1"/>
  <c r="N27" i="1"/>
  <c r="M26" i="1"/>
  <c r="F26" i="1"/>
  <c r="M25" i="1"/>
  <c r="F25" i="1"/>
  <c r="F22" i="1"/>
  <c r="N22" i="1" s="1"/>
  <c r="M21" i="1"/>
  <c r="F21" i="1"/>
  <c r="M20" i="1"/>
  <c r="F20" i="1"/>
  <c r="M19" i="1"/>
  <c r="N19" i="1" s="1"/>
  <c r="F19" i="1"/>
  <c r="M17" i="1"/>
  <c r="F17" i="1"/>
  <c r="M16" i="1"/>
  <c r="F16" i="1"/>
  <c r="M14" i="1"/>
  <c r="F14" i="1"/>
  <c r="M13" i="1"/>
  <c r="F13" i="1"/>
  <c r="M12" i="1"/>
  <c r="F12" i="1"/>
  <c r="M11" i="1"/>
  <c r="F11" i="1"/>
  <c r="M10" i="1"/>
  <c r="F10" i="1"/>
  <c r="M9" i="1"/>
  <c r="F9" i="1"/>
  <c r="M8" i="1"/>
  <c r="F8" i="1"/>
  <c r="N63" i="1" l="1"/>
  <c r="N45" i="1"/>
  <c r="N85" i="1"/>
  <c r="N31" i="1"/>
  <c r="N11" i="1"/>
  <c r="N30" i="1"/>
  <c r="N20" i="1"/>
  <c r="N18" i="1" s="1"/>
  <c r="N122" i="1"/>
  <c r="N51" i="1"/>
  <c r="N86" i="1"/>
  <c r="N12" i="1"/>
  <c r="N13" i="1"/>
  <c r="N46" i="1"/>
  <c r="N49" i="1"/>
  <c r="N88" i="1"/>
  <c r="N14" i="1"/>
  <c r="N25" i="1"/>
  <c r="N24" i="1" s="1"/>
  <c r="M68" i="1"/>
  <c r="N68" i="1" s="1"/>
  <c r="N36" i="1"/>
  <c r="N95" i="1"/>
  <c r="N50" i="1"/>
  <c r="N16" i="1"/>
  <c r="N54" i="1"/>
  <c r="N61" i="1"/>
  <c r="N84" i="1"/>
  <c r="N57" i="1"/>
  <c r="N113" i="1"/>
  <c r="N41" i="1"/>
  <c r="N66" i="1"/>
  <c r="N81" i="1"/>
  <c r="N87" i="1"/>
  <c r="N114" i="1"/>
  <c r="N83" i="1"/>
  <c r="N89" i="1"/>
  <c r="N97" i="1"/>
  <c r="N118" i="1"/>
  <c r="N32" i="1"/>
  <c r="N38" i="1"/>
  <c r="N37" i="1" s="1"/>
  <c r="N104" i="1"/>
  <c r="N58" i="1"/>
  <c r="N69" i="1"/>
  <c r="N119" i="1"/>
  <c r="N44" i="1"/>
  <c r="N102" i="1"/>
  <c r="N7" i="1"/>
  <c r="N26" i="1"/>
  <c r="N79" i="1"/>
  <c r="N76" i="1" s="1"/>
  <c r="N99" i="1"/>
  <c r="N34" i="1"/>
  <c r="N80" i="1"/>
  <c r="N94" i="1"/>
  <c r="N123" i="1"/>
  <c r="N112" i="1"/>
  <c r="N124" i="1"/>
  <c r="N111" i="1"/>
  <c r="N125" i="1"/>
  <c r="N120" i="1"/>
  <c r="N121" i="1"/>
  <c r="N108" i="1"/>
  <c r="N115" i="1"/>
  <c r="N93" i="1"/>
  <c r="N62" i="1"/>
  <c r="N64" i="1"/>
  <c r="N60" i="1"/>
  <c r="N56" i="1"/>
  <c r="N106" i="1"/>
  <c r="N17" i="1"/>
  <c r="M70" i="1"/>
  <c r="N70" i="1" s="1"/>
  <c r="L72" i="1"/>
  <c r="M71" i="1"/>
  <c r="N71" i="1" s="1"/>
  <c r="N29" i="1" l="1"/>
  <c r="N23" i="1" s="1"/>
  <c r="N15" i="1"/>
  <c r="N96" i="1"/>
  <c r="N117" i="1"/>
  <c r="N42" i="1"/>
  <c r="N55" i="1"/>
  <c r="N91" i="1"/>
  <c r="N82" i="1"/>
  <c r="N75" i="1" s="1"/>
  <c r="N107" i="1"/>
  <c r="N101" i="1" s="1"/>
  <c r="M72" i="1"/>
  <c r="N72" i="1" s="1"/>
  <c r="L74" i="1"/>
  <c r="M74" i="1" s="1"/>
  <c r="N74" i="1" s="1"/>
  <c r="N6" i="1" l="1"/>
  <c r="N65" i="1"/>
  <c r="N53" i="1"/>
  <c r="M128" i="1" s="1"/>
  <c r="N128" i="1" s="1"/>
  <c r="N90" i="1"/>
  <c r="M130" i="1" s="1"/>
  <c r="N130" i="1" l="1"/>
  <c r="M131" i="1" s="1"/>
  <c r="N131" i="1" s="1"/>
  <c r="M132" i="1" s="1"/>
  <c r="N132" i="1" s="1"/>
  <c r="M133" i="1" s="1"/>
  <c r="N133" i="1" s="1"/>
  <c r="M134" i="1" s="1"/>
  <c r="N134" i="1" s="1"/>
  <c r="M136" i="1" s="1"/>
  <c r="N136" i="1" s="1"/>
  <c r="N127" i="1" s="1"/>
  <c r="N52" i="1" s="1"/>
  <c r="N5" i="1" s="1"/>
</calcChain>
</file>

<file path=xl/sharedStrings.xml><?xml version="1.0" encoding="utf-8"?>
<sst xmlns="http://schemas.openxmlformats.org/spreadsheetml/2006/main" count="349" uniqueCount="130">
  <si>
    <t>STT</t>
  </si>
  <si>
    <t>Hạng mục công việc</t>
  </si>
  <si>
    <t>Đơn vị tính</t>
  </si>
  <si>
    <t>Khối lượng</t>
  </si>
  <si>
    <t>Định mức (công)</t>
  </si>
  <si>
    <t>Công</t>
  </si>
  <si>
    <t>Hệ số lương (K1)</t>
  </si>
  <si>
    <t>Phụ cấp lưu động (K2)</t>
  </si>
  <si>
    <t>Phụ cấp nghề nặng nhọc, độc hại, nguy hiểm (K3)</t>
  </si>
  <si>
    <t xml:space="preserve"> BHXH, BHYT, BH thất nghiệp (K4)</t>
  </si>
  <si>
    <t>Hệ số khó khăn do yếu tố địa hình, địa vật... (K5)</t>
  </si>
  <si>
    <t>Mức lao động kỹ thuật ngừng nghỉ việc do thời tiết (K6)</t>
  </si>
  <si>
    <t>Đơn giá (đồng/ngày công; đồng/km2)</t>
  </si>
  <si>
    <t>Thành tiền (đồng)</t>
  </si>
  <si>
    <t>Ghi chú</t>
  </si>
  <si>
    <t>A</t>
  </si>
  <si>
    <t>THUÊ TƯ VẤN (I+II+III+IV)</t>
  </si>
  <si>
    <t>XÂY DỰNG KẾ HOẠCH</t>
  </si>
  <si>
    <t>Thu thập thông tin, tư liệu liên quan</t>
  </si>
  <si>
    <t>-</t>
  </si>
  <si>
    <t>Dưới 500 ha</t>
  </si>
  <si>
    <t>xã</t>
  </si>
  <si>
    <t>Từ 500 ha đến dưới 1000 ha</t>
  </si>
  <si>
    <t>Từ 1000 ha đến dưới 3000 ha</t>
  </si>
  <si>
    <t>Từ 3000 ha đến dưới 5000 ha</t>
  </si>
  <si>
    <t>Từ 5000 ha đến dưới 10.000 ha</t>
  </si>
  <si>
    <t>Từ 10.000 ha đến dưới 30.000 ha</t>
  </si>
  <si>
    <t>Từ 30.000 ha trở lên</t>
  </si>
  <si>
    <t>Xác định ranh giới giao rừng, cho thuê rừng</t>
  </si>
  <si>
    <t>Diện tích đã được giao đất</t>
  </si>
  <si>
    <t>ha</t>
  </si>
  <si>
    <t>Diện tích chưa được giao đất</t>
  </si>
  <si>
    <t>Số hóa và biên tập in bản đồ</t>
  </si>
  <si>
    <t>Tỷ lệ 1/1.000</t>
  </si>
  <si>
    <t>mảnh</t>
  </si>
  <si>
    <t>Tỷ lệ 1/2.000</t>
  </si>
  <si>
    <t>Tỷ lệ 1/5.000</t>
  </si>
  <si>
    <t>Tỷ lệ 1/10.000</t>
  </si>
  <si>
    <t>Tổ chức họp cấp thôn</t>
  </si>
  <si>
    <t>4.1</t>
  </si>
  <si>
    <t>Hộ gia đình, cá nhân</t>
  </si>
  <si>
    <t>hộ</t>
  </si>
  <si>
    <t>4.2</t>
  </si>
  <si>
    <t>Cộng đồng</t>
  </si>
  <si>
    <t>Cộng đồng dưới 20 hộ</t>
  </si>
  <si>
    <t>Cộng đồng từ 20 hộ đến dưới 30 hộ</t>
  </si>
  <si>
    <t>Cộng đồng từ 30 hộ đến dưới 40 hộ</t>
  </si>
  <si>
    <t>Cộng đồng từ 40 hộ đến dưới 50 hộ</t>
  </si>
  <si>
    <t>Cộng đồng từ 50 hộ trở lên</t>
  </si>
  <si>
    <t>4.3</t>
  </si>
  <si>
    <t>Chủ rừng là tổ chức</t>
  </si>
  <si>
    <t>Chủ rừng</t>
  </si>
  <si>
    <t>Họp cấp xã</t>
  </si>
  <si>
    <t>Họp cấp thôn liền kề</t>
  </si>
  <si>
    <t>thôn</t>
  </si>
  <si>
    <t xml:space="preserve">Phân tích số liệu, viết báo cáo kế hoạch giao rừng, cho thuê rừng </t>
  </si>
  <si>
    <t>Hội nghị báo cáo kế hoạch, rà soát chỉnh sửa sau hội nghị</t>
  </si>
  <si>
    <t>In ấn, giao nộp tài liệu</t>
  </si>
  <si>
    <t>B</t>
  </si>
  <si>
    <t>GIAO RỪNG, CHO THUÊ RỪNG</t>
  </si>
  <si>
    <t>I</t>
  </si>
  <si>
    <t>Ngoại nghiệp</t>
  </si>
  <si>
    <t>Điều tra bổ sung về hiện trạng và xác định ranh giới rừng</t>
  </si>
  <si>
    <t>Km</t>
  </si>
  <si>
    <t>Chọn, lập và điều tra ÔTC</t>
  </si>
  <si>
    <t>Rừng gỗ tự nhiên; diện tích ÔTC 500 m2</t>
  </si>
  <si>
    <t>ÔTC</t>
  </si>
  <si>
    <t>Rừng gỗ tự nhiên; diện tích ÔTC 1.000 m2</t>
  </si>
  <si>
    <t>Rừng trồng; diện tích ÔTC 100 m2</t>
  </si>
  <si>
    <t>Rừng trồng; diện tích ÔTC 500 m2</t>
  </si>
  <si>
    <t>Rừng tre nứa; diện tích ÔTC 100 m2 đối với tre nứa mọc tản; ÔTC 6 bụi đối với tre nứa mọc bụi</t>
  </si>
  <si>
    <t>Rừng tre nứa; diện tích ÔTC 500 m2</t>
  </si>
  <si>
    <t>Rừng tre nứa; diện tích ÔTC 1.000 m2</t>
  </si>
  <si>
    <t>Rừng hỗn giao; diện tích ÔTC 500 m2</t>
  </si>
  <si>
    <t>Rừng hỗn giao; diện tích ÔTC 1.000 m2</t>
  </si>
  <si>
    <t>Kiểm tra nội dung giao rừng, cho thuê rừng</t>
  </si>
  <si>
    <t>Niêm yết công khai kết quả, kiểm tra hiện trạng rừng tại thực địa, tiếp nhận các ý kiến góp ý</t>
  </si>
  <si>
    <t>Thôn</t>
  </si>
  <si>
    <t>Rà soát điều chỉnh hoàn thiện hồ so sau niêm yết, thống nhất số liệu với xã</t>
  </si>
  <si>
    <t>Xã</t>
  </si>
  <si>
    <t>Từ 500 ha đến dưới 1.000 ha</t>
  </si>
  <si>
    <t>Từ 1.000 ha đến dưới 3.000 ha</t>
  </si>
  <si>
    <t>Từ 3.000 ha đến dưới 5.000 ha</t>
  </si>
  <si>
    <t>Từ 5.000 ha đến dưới 10.000 ha</t>
  </si>
  <si>
    <t>Bàn giao rừng tại thực địa</t>
  </si>
  <si>
    <t>Chủ rừng là cộng đồng, tổ chức</t>
  </si>
  <si>
    <t>Dưới 30 ha</t>
  </si>
  <si>
    <t>Từ 30 ha đến dưới 100 ha</t>
  </si>
  <si>
    <t>Từ 100 ha đến dưới 500 ha</t>
  </si>
  <si>
    <t>Từ 1.000 ha trở lên</t>
  </si>
  <si>
    <t>Chủ rừng là cá nhân, hộ gia đình (tính bình quân diện tích giao cho 1 chủ hộ)</t>
  </si>
  <si>
    <t>Dưới 1 ha</t>
  </si>
  <si>
    <t>Từ 1 ha đến dưới 3 ha</t>
  </si>
  <si>
    <t>Từ 3 ha đến dưới 6 ha</t>
  </si>
  <si>
    <t>Từ 6 ha đến dưới 10 ha</t>
  </si>
  <si>
    <t>Từ 10 ha đến dưới 15 ha</t>
  </si>
  <si>
    <t>Từ 15 ha đến dưới 20 ha</t>
  </si>
  <si>
    <t>Từ 20 ha đến dưới 30 ha</t>
  </si>
  <si>
    <t>II</t>
  </si>
  <si>
    <t>Nội nghiệp</t>
  </si>
  <si>
    <t>Nhập và tính toán xử lý ÔTC</t>
  </si>
  <si>
    <t>Nhập và tính toán xử lý ÔTC rừng gỗ tự nhiên, rừng tre nứa, rừng hỗn giao; diện tích ÔTC 500 m2</t>
  </si>
  <si>
    <t>Nhập và tính toán xử lý ÔTC rừng gỗ tự nhiên, rừng tre nứa, rừng hỗn giao; diện tích ÔTC 1.000 m2</t>
  </si>
  <si>
    <t>Nhập và tính toán xử lý ÔTC rừng gỗ trồng, rừng tre nứa; diện tích ÔTC 100 m2</t>
  </si>
  <si>
    <t>Nhập và tính toán xử lý ÔTC rừng gỗ trồng, rừng tre nứa; diện tích ÔTC 500 m2</t>
  </si>
  <si>
    <t>Số hóa và biên tập in bản đồ thành quả</t>
  </si>
  <si>
    <t>Lập hồ sơ, chỉnh sửa, hoàn thiện hồ sơ trình</t>
  </si>
  <si>
    <t>3.1</t>
  </si>
  <si>
    <t>Dưới 100 ha</t>
  </si>
  <si>
    <t>3.2</t>
  </si>
  <si>
    <t>Từ 20 ha đến dưới 25 ha</t>
  </si>
  <si>
    <t>Từ 25 ha đến dưới 30 ha</t>
  </si>
  <si>
    <t>Lập sổ mục kê, tổng hợp hồ sơ quản lý rừng, số hóa và lưu hồ sơ</t>
  </si>
  <si>
    <t>%</t>
  </si>
  <si>
    <t>Phân tích số liệu, tổng hợp xây dựng báo cáo kết quả giao rừng, cho thuê rừng</t>
  </si>
  <si>
    <t>Hội nghị báo cáo kết quả, hoàn thiện báo cáo</t>
  </si>
  <si>
    <t>In và bàn giao tài liệu</t>
  </si>
  <si>
    <t>Chi phí khác</t>
  </si>
  <si>
    <t>Tiền công kiểm tra, nghiệm thu ngoại nghiệp</t>
  </si>
  <si>
    <t xml:space="preserve">Chi phí công làm lán trại </t>
  </si>
  <si>
    <t>Tiền công nghiệm thu nội nghiệp</t>
  </si>
  <si>
    <t>Chi phí phục vụ</t>
  </si>
  <si>
    <t>Chi phí quản lý của đơn vị thực hiện</t>
  </si>
  <si>
    <t>Chi phí máy móc, thiết bị</t>
  </si>
  <si>
    <t>Chi phí vật tư, dụng cụ, điện nước thông tin liên lạc</t>
  </si>
  <si>
    <t>Các chi phí khác để thực hiện dự án (nếu có)</t>
  </si>
  <si>
    <t xml:space="preserve">Thu nhập chịu thuế tính trước </t>
  </si>
  <si>
    <t>III</t>
  </si>
  <si>
    <t xml:space="preserve"> Bảng dự toán kinh phí giao rừng năm 2026 trên địa bàn xã Yên Thịnh</t>
  </si>
  <si>
    <t>(Kèm theo kế hoạch số 197/KH-UBND ngày 14/8/2026 của UBND xã Yên Thịnh)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</si>
</sst>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#,##0;[Red]#,##0"/>
    <numFmt numFmtId="166" formatCode="#,##0.0"/>
    <numFmt numFmtId="167" formatCode="0.0%"/>
    <numFmt numFmtId="168" formatCode="_(* #,##0_);_(* \(#,##0\);_(* &quot;-&quot;??_);_(@_)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b/>
      <i/>
      <sz val="12"/>
      <color theme="1"/>
      <name val="Times New Roman"/>
      <family val="1"/>
      <scheme val="major"/>
    </font>
    <font>
      <i/>
      <sz val="12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0" fillId="2" borderId="0" xfId="0" applyFill="1"/>
    <xf numFmtId="0" fontId="4" fillId="2" borderId="0" xfId="0" applyFont="1" applyFill="1"/>
    <xf numFmtId="3" fontId="4" fillId="2" borderId="0" xfId="0" applyNumberFormat="1" applyFont="1" applyFill="1"/>
    <xf numFmtId="3" fontId="0" fillId="2" borderId="0" xfId="0" applyNumberFormat="1" applyFill="1"/>
    <xf numFmtId="0" fontId="3" fillId="2" borderId="0" xfId="0" applyFont="1" applyFill="1"/>
    <xf numFmtId="0" fontId="6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justify" vertical="center" wrapText="1"/>
    </xf>
    <xf numFmtId="168" fontId="6" fillId="2" borderId="1" xfId="1" applyNumberFormat="1" applyFont="1" applyFill="1" applyBorder="1" applyAlignment="1">
      <alignment horizontal="right" vertical="center" wrapText="1"/>
    </xf>
    <xf numFmtId="0" fontId="6" fillId="2" borderId="1" xfId="3" applyFont="1" applyFill="1" applyBorder="1" applyAlignment="1">
      <alignment horizontal="left" vertic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/>
    <xf numFmtId="3" fontId="6" fillId="2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7" fontId="6" fillId="2" borderId="1" xfId="2" applyNumberFormat="1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39" fontId="6" fillId="2" borderId="1" xfId="1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6" fillId="2" borderId="1" xfId="1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3" fontId="6" fillId="2" borderId="1" xfId="1" applyNumberFormat="1" applyFont="1" applyFill="1" applyBorder="1" applyAlignment="1">
      <alignment horizontal="right" vertical="center" wrapText="1"/>
    </xf>
  </cellXfs>
  <cellStyles count="4">
    <cellStyle name="Bình thường" xfId="0" builtinId="0"/>
    <cellStyle name="Dấu_phảy" xfId="1" builtinId="3"/>
    <cellStyle name="Normal 2" xfId="3"/>
    <cellStyle name="Phần_tră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tabSelected="1" zoomScale="70" zoomScaleNormal="70" workbookViewId="0">
      <pane ySplit="4" topLeftCell="A5" activePane="bottomLeft" state="frozen"/>
      <selection pane="bottomLeft" activeCell="P4" sqref="P4"/>
    </sheetView>
  </sheetViews>
  <sheetFormatPr defaultColWidth="9" defaultRowHeight="14" x14ac:dyDescent="0.3"/>
  <cols>
    <col min="1" max="1" width="5.6640625" style="1" customWidth="1"/>
    <col min="2" max="2" width="40.83203125" style="1" customWidth="1"/>
    <col min="3" max="3" width="11.08203125" style="1" bestFit="1" customWidth="1"/>
    <col min="4" max="4" width="9.5" style="1" customWidth="1"/>
    <col min="5" max="7" width="7.6640625" style="1" customWidth="1"/>
    <col min="8" max="8" width="6.33203125" style="1" customWidth="1"/>
    <col min="9" max="12" width="7.6640625" style="1" customWidth="1"/>
    <col min="13" max="13" width="14.6640625" style="1" customWidth="1"/>
    <col min="14" max="14" width="16.58203125" style="1" customWidth="1"/>
    <col min="15" max="15" width="5.58203125" style="1" customWidth="1"/>
    <col min="16" max="16" width="24" style="1" customWidth="1"/>
    <col min="17" max="16384" width="9" style="1"/>
  </cols>
  <sheetData>
    <row r="1" spans="1:16" ht="15.5" x14ac:dyDescent="0.35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6"/>
    </row>
    <row r="2" spans="1:16" ht="15.5" customHeight="1" x14ac:dyDescent="0.3">
      <c r="A2" s="41" t="s">
        <v>129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15.5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ht="135" x14ac:dyDescent="0.3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</row>
    <row r="5" spans="1:16" s="2" customFormat="1" ht="15" x14ac:dyDescent="0.3">
      <c r="A5" s="9" t="s">
        <v>15</v>
      </c>
      <c r="B5" s="10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34"/>
      <c r="N5" s="34">
        <f>N6+N52</f>
        <v>3133398287.3615789</v>
      </c>
      <c r="O5" s="7"/>
    </row>
    <row r="6" spans="1:16" s="2" customFormat="1" ht="15" x14ac:dyDescent="0.3">
      <c r="A6" s="9" t="s">
        <v>15</v>
      </c>
      <c r="B6" s="10" t="s">
        <v>17</v>
      </c>
      <c r="C6" s="9"/>
      <c r="D6" s="9"/>
      <c r="E6" s="9"/>
      <c r="F6" s="8"/>
      <c r="G6" s="9"/>
      <c r="H6" s="9"/>
      <c r="I6" s="9"/>
      <c r="J6" s="9"/>
      <c r="K6" s="9"/>
      <c r="L6" s="9"/>
      <c r="M6" s="34"/>
      <c r="N6" s="34">
        <f>N7+N15+N18+N23+N42+N50+N51</f>
        <v>91453456.024615377</v>
      </c>
      <c r="O6" s="7"/>
      <c r="P6" s="3"/>
    </row>
    <row r="7" spans="1:16" ht="15.5" x14ac:dyDescent="0.35">
      <c r="A7" s="9">
        <v>1</v>
      </c>
      <c r="B7" s="10" t="s">
        <v>18</v>
      </c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42">
        <f>SUM(N8:N14)</f>
        <v>0</v>
      </c>
      <c r="O7" s="13"/>
      <c r="P7" s="4"/>
    </row>
    <row r="8" spans="1:16" ht="15.5" x14ac:dyDescent="0.35">
      <c r="A8" s="14" t="s">
        <v>19</v>
      </c>
      <c r="B8" s="15" t="s">
        <v>20</v>
      </c>
      <c r="C8" s="11" t="s">
        <v>21</v>
      </c>
      <c r="D8" s="11"/>
      <c r="E8" s="16">
        <v>5</v>
      </c>
      <c r="F8" s="12">
        <f>D8*E8</f>
        <v>0</v>
      </c>
      <c r="G8" s="12">
        <v>4.32</v>
      </c>
      <c r="H8" s="12"/>
      <c r="I8" s="12"/>
      <c r="J8" s="12"/>
      <c r="K8" s="12"/>
      <c r="L8" s="12"/>
      <c r="M8" s="17">
        <f>((2530000*(G8+H8+I8)+(2530000*(G8+H8+I8)*J8)*K8*L8))/26</f>
        <v>420369.23076923075</v>
      </c>
      <c r="N8" s="43"/>
      <c r="O8" s="13"/>
      <c r="P8" s="4"/>
    </row>
    <row r="9" spans="1:16" ht="15.5" x14ac:dyDescent="0.35">
      <c r="A9" s="14" t="s">
        <v>19</v>
      </c>
      <c r="B9" s="15" t="s">
        <v>22</v>
      </c>
      <c r="C9" s="11" t="s">
        <v>21</v>
      </c>
      <c r="D9" s="11"/>
      <c r="E9" s="16">
        <v>6</v>
      </c>
      <c r="F9" s="12">
        <f t="shared" ref="F9:F14" si="0">D9*E9</f>
        <v>0</v>
      </c>
      <c r="G9" s="12">
        <v>4.32</v>
      </c>
      <c r="H9" s="12"/>
      <c r="I9" s="12"/>
      <c r="J9" s="12"/>
      <c r="K9" s="12"/>
      <c r="L9" s="12"/>
      <c r="M9" s="17">
        <f t="shared" ref="M9:M21" si="1">((2530000*(G9+H9+I9)+(2530000*(G9+H9+I9)*J9)*K9*L9))/26</f>
        <v>420369.23076923075</v>
      </c>
      <c r="N9" s="43"/>
      <c r="O9" s="13"/>
      <c r="P9" s="4"/>
    </row>
    <row r="10" spans="1:16" ht="15.5" x14ac:dyDescent="0.35">
      <c r="A10" s="14" t="s">
        <v>19</v>
      </c>
      <c r="B10" s="15" t="s">
        <v>23</v>
      </c>
      <c r="C10" s="11" t="s">
        <v>21</v>
      </c>
      <c r="D10" s="11">
        <v>1</v>
      </c>
      <c r="E10" s="16">
        <v>8</v>
      </c>
      <c r="F10" s="12">
        <f t="shared" si="0"/>
        <v>8</v>
      </c>
      <c r="G10" s="12">
        <v>4.32</v>
      </c>
      <c r="H10" s="12"/>
      <c r="I10" s="12"/>
      <c r="J10" s="12"/>
      <c r="K10" s="12"/>
      <c r="L10" s="12"/>
      <c r="M10" s="17">
        <f t="shared" si="1"/>
        <v>420369.23076923075</v>
      </c>
      <c r="N10" s="43"/>
      <c r="O10" s="13"/>
      <c r="P10" s="4"/>
    </row>
    <row r="11" spans="1:16" ht="15.5" x14ac:dyDescent="0.35">
      <c r="A11" s="14" t="s">
        <v>19</v>
      </c>
      <c r="B11" s="15" t="s">
        <v>24</v>
      </c>
      <c r="C11" s="11" t="s">
        <v>21</v>
      </c>
      <c r="D11" s="18"/>
      <c r="E11" s="16">
        <v>10</v>
      </c>
      <c r="F11" s="12">
        <f t="shared" si="0"/>
        <v>0</v>
      </c>
      <c r="G11" s="12">
        <v>4.32</v>
      </c>
      <c r="H11" s="12"/>
      <c r="I11" s="12"/>
      <c r="J11" s="12"/>
      <c r="K11" s="12"/>
      <c r="L11" s="12"/>
      <c r="M11" s="17">
        <f t="shared" si="1"/>
        <v>420369.23076923075</v>
      </c>
      <c r="N11" s="42">
        <f>M11*F11</f>
        <v>0</v>
      </c>
      <c r="O11" s="13"/>
      <c r="P11" s="4"/>
    </row>
    <row r="12" spans="1:16" ht="15.5" x14ac:dyDescent="0.35">
      <c r="A12" s="14" t="s">
        <v>19</v>
      </c>
      <c r="B12" s="15" t="s">
        <v>25</v>
      </c>
      <c r="C12" s="11" t="s">
        <v>21</v>
      </c>
      <c r="D12" s="11"/>
      <c r="E12" s="16">
        <v>12</v>
      </c>
      <c r="F12" s="12">
        <f t="shared" si="0"/>
        <v>0</v>
      </c>
      <c r="G12" s="12">
        <v>4.32</v>
      </c>
      <c r="H12" s="12"/>
      <c r="I12" s="12"/>
      <c r="J12" s="12"/>
      <c r="K12" s="12"/>
      <c r="L12" s="12"/>
      <c r="M12" s="17">
        <f t="shared" si="1"/>
        <v>420369.23076923075</v>
      </c>
      <c r="N12" s="42">
        <f t="shared" ref="N12:N74" si="2">M12*F12</f>
        <v>0</v>
      </c>
      <c r="O12" s="13"/>
      <c r="P12" s="4"/>
    </row>
    <row r="13" spans="1:16" ht="15.5" x14ac:dyDescent="0.35">
      <c r="A13" s="12" t="s">
        <v>19</v>
      </c>
      <c r="B13" s="15" t="s">
        <v>26</v>
      </c>
      <c r="C13" s="11" t="s">
        <v>21</v>
      </c>
      <c r="D13" s="11"/>
      <c r="E13" s="19">
        <v>15</v>
      </c>
      <c r="F13" s="12">
        <f t="shared" si="0"/>
        <v>0</v>
      </c>
      <c r="G13" s="12">
        <v>4.32</v>
      </c>
      <c r="H13" s="20"/>
      <c r="I13" s="20"/>
      <c r="J13" s="20"/>
      <c r="K13" s="20"/>
      <c r="L13" s="20"/>
      <c r="M13" s="17">
        <f t="shared" si="1"/>
        <v>420369.23076923075</v>
      </c>
      <c r="N13" s="42">
        <f t="shared" si="2"/>
        <v>0</v>
      </c>
      <c r="O13" s="13"/>
    </row>
    <row r="14" spans="1:16" ht="15.5" x14ac:dyDescent="0.35">
      <c r="A14" s="12" t="s">
        <v>19</v>
      </c>
      <c r="B14" s="15" t="s">
        <v>27</v>
      </c>
      <c r="C14" s="11" t="s">
        <v>21</v>
      </c>
      <c r="D14" s="11"/>
      <c r="E14" s="19">
        <v>20</v>
      </c>
      <c r="F14" s="12">
        <f t="shared" si="0"/>
        <v>0</v>
      </c>
      <c r="G14" s="12">
        <v>4.32</v>
      </c>
      <c r="H14" s="20"/>
      <c r="I14" s="20"/>
      <c r="J14" s="20"/>
      <c r="K14" s="20"/>
      <c r="L14" s="20"/>
      <c r="M14" s="17">
        <f t="shared" si="1"/>
        <v>420369.23076923075</v>
      </c>
      <c r="N14" s="42">
        <f t="shared" si="2"/>
        <v>0</v>
      </c>
      <c r="O14" s="13"/>
    </row>
    <row r="15" spans="1:16" ht="15.5" x14ac:dyDescent="0.35">
      <c r="A15" s="9">
        <v>2</v>
      </c>
      <c r="B15" s="10" t="s">
        <v>28</v>
      </c>
      <c r="C15" s="12"/>
      <c r="D15" s="11"/>
      <c r="E15" s="11"/>
      <c r="F15" s="11"/>
      <c r="G15" s="12"/>
      <c r="H15" s="20"/>
      <c r="I15" s="20"/>
      <c r="J15" s="20"/>
      <c r="K15" s="20"/>
      <c r="L15" s="20"/>
      <c r="M15" s="17"/>
      <c r="N15" s="42">
        <f>SUM(N16:N17)</f>
        <v>17188225.255384617</v>
      </c>
      <c r="O15" s="13"/>
    </row>
    <row r="16" spans="1:16" ht="15.5" x14ac:dyDescent="0.35">
      <c r="A16" s="14" t="s">
        <v>19</v>
      </c>
      <c r="B16" s="15" t="s">
        <v>29</v>
      </c>
      <c r="C16" s="12" t="s">
        <v>30</v>
      </c>
      <c r="D16" s="21"/>
      <c r="E16" s="12">
        <v>0.01</v>
      </c>
      <c r="F16" s="22">
        <f>E16*D16</f>
        <v>0</v>
      </c>
      <c r="G16" s="12">
        <v>4.32</v>
      </c>
      <c r="H16" s="20"/>
      <c r="I16" s="20"/>
      <c r="J16" s="20"/>
      <c r="K16" s="20"/>
      <c r="L16" s="20"/>
      <c r="M16" s="17">
        <f t="shared" si="1"/>
        <v>420369.23076923075</v>
      </c>
      <c r="N16" s="42">
        <f t="shared" si="2"/>
        <v>0</v>
      </c>
      <c r="O16" s="13"/>
    </row>
    <row r="17" spans="1:15" ht="15.5" x14ac:dyDescent="0.35">
      <c r="A17" s="14" t="s">
        <v>19</v>
      </c>
      <c r="B17" s="15" t="s">
        <v>31</v>
      </c>
      <c r="C17" s="12" t="s">
        <v>30</v>
      </c>
      <c r="D17" s="39">
        <v>2044.42</v>
      </c>
      <c r="E17" s="12">
        <v>0.02</v>
      </c>
      <c r="F17" s="22">
        <f>E17*D17</f>
        <v>40.888400000000004</v>
      </c>
      <c r="G17" s="12">
        <v>4.32</v>
      </c>
      <c r="H17" s="20"/>
      <c r="I17" s="20"/>
      <c r="J17" s="20"/>
      <c r="K17" s="20"/>
      <c r="L17" s="20"/>
      <c r="M17" s="17">
        <f t="shared" si="1"/>
        <v>420369.23076923075</v>
      </c>
      <c r="N17" s="42">
        <f t="shared" si="2"/>
        <v>17188225.255384617</v>
      </c>
      <c r="O17" s="13"/>
    </row>
    <row r="18" spans="1:15" ht="15.5" x14ac:dyDescent="0.35">
      <c r="A18" s="9">
        <v>3</v>
      </c>
      <c r="B18" s="10" t="s">
        <v>32</v>
      </c>
      <c r="C18" s="12"/>
      <c r="D18" s="23"/>
      <c r="E18" s="12"/>
      <c r="F18" s="12"/>
      <c r="G18" s="12"/>
      <c r="H18" s="20"/>
      <c r="I18" s="20"/>
      <c r="J18" s="20"/>
      <c r="K18" s="20"/>
      <c r="L18" s="20"/>
      <c r="M18" s="24"/>
      <c r="N18" s="42">
        <f>SUM(N19:N22)</f>
        <v>19967538.46153846</v>
      </c>
      <c r="O18" s="13"/>
    </row>
    <row r="19" spans="1:15" ht="15.5" x14ac:dyDescent="0.35">
      <c r="A19" s="14" t="s">
        <v>19</v>
      </c>
      <c r="B19" s="15" t="s">
        <v>33</v>
      </c>
      <c r="C19" s="12" t="s">
        <v>34</v>
      </c>
      <c r="D19" s="12"/>
      <c r="E19" s="12">
        <v>6.6</v>
      </c>
      <c r="F19" s="22">
        <f>E19*D19</f>
        <v>0</v>
      </c>
      <c r="G19" s="12">
        <v>4.32</v>
      </c>
      <c r="H19" s="20"/>
      <c r="I19" s="20"/>
      <c r="J19" s="20"/>
      <c r="K19" s="20"/>
      <c r="L19" s="20"/>
      <c r="M19" s="17">
        <f t="shared" si="1"/>
        <v>420369.23076923075</v>
      </c>
      <c r="N19" s="42">
        <f t="shared" si="2"/>
        <v>0</v>
      </c>
      <c r="O19" s="13"/>
    </row>
    <row r="20" spans="1:15" ht="15.5" x14ac:dyDescent="0.35">
      <c r="A20" s="14" t="s">
        <v>19</v>
      </c>
      <c r="B20" s="15" t="s">
        <v>35</v>
      </c>
      <c r="C20" s="12" t="s">
        <v>34</v>
      </c>
      <c r="D20" s="12"/>
      <c r="E20" s="12">
        <v>7.9</v>
      </c>
      <c r="F20" s="22">
        <f t="shared" ref="F20:F22" si="3">E20*D20</f>
        <v>0</v>
      </c>
      <c r="G20" s="12">
        <v>4.32</v>
      </c>
      <c r="H20" s="20"/>
      <c r="I20" s="20"/>
      <c r="J20" s="20"/>
      <c r="K20" s="20"/>
      <c r="L20" s="20"/>
      <c r="M20" s="17">
        <f t="shared" si="1"/>
        <v>420369.23076923075</v>
      </c>
      <c r="N20" s="42">
        <f t="shared" si="2"/>
        <v>0</v>
      </c>
      <c r="O20" s="13"/>
    </row>
    <row r="21" spans="1:15" ht="15.5" x14ac:dyDescent="0.35">
      <c r="A21" s="14" t="s">
        <v>19</v>
      </c>
      <c r="B21" s="15" t="s">
        <v>36</v>
      </c>
      <c r="C21" s="12" t="s">
        <v>34</v>
      </c>
      <c r="D21" s="12">
        <v>5</v>
      </c>
      <c r="E21" s="12">
        <v>9.5</v>
      </c>
      <c r="F21" s="22">
        <f t="shared" si="3"/>
        <v>47.5</v>
      </c>
      <c r="G21" s="12">
        <v>4.32</v>
      </c>
      <c r="H21" s="20"/>
      <c r="I21" s="20"/>
      <c r="J21" s="20"/>
      <c r="K21" s="20"/>
      <c r="L21" s="20"/>
      <c r="M21" s="17">
        <f t="shared" si="1"/>
        <v>420369.23076923075</v>
      </c>
      <c r="N21" s="42">
        <f>M21*F21</f>
        <v>19967538.46153846</v>
      </c>
      <c r="O21" s="13"/>
    </row>
    <row r="22" spans="1:15" ht="15.5" x14ac:dyDescent="0.35">
      <c r="A22" s="14" t="s">
        <v>19</v>
      </c>
      <c r="B22" s="15" t="s">
        <v>37</v>
      </c>
      <c r="C22" s="12" t="s">
        <v>34</v>
      </c>
      <c r="D22" s="12"/>
      <c r="E22" s="12">
        <v>11.4</v>
      </c>
      <c r="F22" s="22">
        <f t="shared" si="3"/>
        <v>0</v>
      </c>
      <c r="G22" s="12">
        <v>4.32</v>
      </c>
      <c r="H22" s="20"/>
      <c r="I22" s="20"/>
      <c r="J22" s="20"/>
      <c r="K22" s="20"/>
      <c r="L22" s="20"/>
      <c r="M22" s="24"/>
      <c r="N22" s="42">
        <f t="shared" si="2"/>
        <v>0</v>
      </c>
      <c r="O22" s="13"/>
    </row>
    <row r="23" spans="1:15" ht="15.5" x14ac:dyDescent="0.35">
      <c r="A23" s="9">
        <v>4</v>
      </c>
      <c r="B23" s="10" t="s">
        <v>38</v>
      </c>
      <c r="C23" s="12"/>
      <c r="D23" s="12"/>
      <c r="E23" s="12"/>
      <c r="F23" s="12"/>
      <c r="G23" s="12"/>
      <c r="H23" s="20"/>
      <c r="I23" s="20"/>
      <c r="J23" s="20"/>
      <c r="K23" s="20"/>
      <c r="L23" s="20"/>
      <c r="M23" s="24"/>
      <c r="N23" s="42">
        <f>N24+N29+N37</f>
        <v>36992492.307692304</v>
      </c>
      <c r="O23" s="13"/>
    </row>
    <row r="24" spans="1:15" ht="15.5" x14ac:dyDescent="0.35">
      <c r="A24" s="35" t="s">
        <v>39</v>
      </c>
      <c r="B24" s="25" t="s">
        <v>40</v>
      </c>
      <c r="C24" s="12"/>
      <c r="D24" s="12"/>
      <c r="E24" s="12"/>
      <c r="F24" s="12"/>
      <c r="G24" s="12"/>
      <c r="H24" s="20"/>
      <c r="I24" s="20"/>
      <c r="J24" s="20"/>
      <c r="K24" s="20"/>
      <c r="L24" s="20"/>
      <c r="M24" s="24"/>
      <c r="N24" s="42">
        <f>SUM(N25:N28)</f>
        <v>0</v>
      </c>
      <c r="O24" s="13"/>
    </row>
    <row r="25" spans="1:15" s="5" customFormat="1" ht="15.5" x14ac:dyDescent="0.35">
      <c r="A25" s="14" t="s">
        <v>19</v>
      </c>
      <c r="B25" s="15" t="s">
        <v>29</v>
      </c>
      <c r="C25" s="12" t="s">
        <v>41</v>
      </c>
      <c r="D25" s="12"/>
      <c r="E25" s="12">
        <v>0.2</v>
      </c>
      <c r="F25" s="22">
        <f t="shared" ref="F25:F36" si="4">E25*D25</f>
        <v>0</v>
      </c>
      <c r="G25" s="12">
        <v>4.32</v>
      </c>
      <c r="H25" s="20"/>
      <c r="I25" s="20"/>
      <c r="J25" s="20"/>
      <c r="K25" s="20"/>
      <c r="L25" s="20"/>
      <c r="M25" s="17">
        <f t="shared" ref="M25:M26" si="5">((2530000*(G25+H25+I25)+(2530000*(G25+H25+I25)*J25)*K25*L25))/26</f>
        <v>420369.23076923075</v>
      </c>
      <c r="N25" s="42">
        <f t="shared" si="2"/>
        <v>0</v>
      </c>
      <c r="O25" s="13"/>
    </row>
    <row r="26" spans="1:15" s="5" customFormat="1" ht="15.5" x14ac:dyDescent="0.35">
      <c r="A26" s="14" t="s">
        <v>19</v>
      </c>
      <c r="B26" s="15" t="s">
        <v>31</v>
      </c>
      <c r="C26" s="12" t="s">
        <v>41</v>
      </c>
      <c r="D26" s="12"/>
      <c r="E26" s="12">
        <v>0.4</v>
      </c>
      <c r="F26" s="22">
        <f t="shared" si="4"/>
        <v>0</v>
      </c>
      <c r="G26" s="12">
        <v>4.32</v>
      </c>
      <c r="H26" s="20"/>
      <c r="I26" s="20"/>
      <c r="J26" s="20"/>
      <c r="K26" s="20"/>
      <c r="L26" s="20"/>
      <c r="M26" s="17">
        <f t="shared" si="5"/>
        <v>420369.23076923075</v>
      </c>
      <c r="N26" s="42">
        <f t="shared" si="2"/>
        <v>0</v>
      </c>
      <c r="O26" s="13"/>
    </row>
    <row r="27" spans="1:15" ht="15.5" x14ac:dyDescent="0.35">
      <c r="A27" s="14"/>
      <c r="B27" s="15"/>
      <c r="C27" s="12"/>
      <c r="D27" s="12"/>
      <c r="E27" s="12"/>
      <c r="F27" s="22"/>
      <c r="G27" s="12"/>
      <c r="H27" s="20"/>
      <c r="I27" s="20"/>
      <c r="J27" s="20"/>
      <c r="K27" s="20"/>
      <c r="L27" s="20"/>
      <c r="M27" s="17"/>
      <c r="N27" s="42">
        <f t="shared" si="2"/>
        <v>0</v>
      </c>
      <c r="O27" s="13"/>
    </row>
    <row r="28" spans="1:15" ht="15.5" x14ac:dyDescent="0.35">
      <c r="A28" s="14"/>
      <c r="B28" s="15"/>
      <c r="C28" s="12"/>
      <c r="D28" s="12"/>
      <c r="E28" s="12"/>
      <c r="F28" s="22"/>
      <c r="G28" s="12"/>
      <c r="H28" s="20"/>
      <c r="I28" s="20"/>
      <c r="J28" s="20"/>
      <c r="K28" s="20"/>
      <c r="L28" s="20"/>
      <c r="M28" s="17"/>
      <c r="N28" s="42">
        <f t="shared" si="2"/>
        <v>0</v>
      </c>
      <c r="O28" s="13"/>
    </row>
    <row r="29" spans="1:15" ht="15.5" x14ac:dyDescent="0.35">
      <c r="A29" s="35" t="s">
        <v>42</v>
      </c>
      <c r="B29" s="25" t="s">
        <v>43</v>
      </c>
      <c r="C29" s="12"/>
      <c r="D29" s="12"/>
      <c r="E29" s="12"/>
      <c r="F29" s="12"/>
      <c r="G29" s="12"/>
      <c r="H29" s="20"/>
      <c r="I29" s="20"/>
      <c r="J29" s="20"/>
      <c r="K29" s="20"/>
      <c r="L29" s="20"/>
      <c r="M29" s="24"/>
      <c r="N29" s="42">
        <f>SUM(N30:N36)</f>
        <v>36992492.307692304</v>
      </c>
      <c r="O29" s="13"/>
    </row>
    <row r="30" spans="1:15" ht="15.5" x14ac:dyDescent="0.35">
      <c r="A30" s="12" t="s">
        <v>19</v>
      </c>
      <c r="B30" s="15" t="s">
        <v>29</v>
      </c>
      <c r="C30" s="12" t="s">
        <v>43</v>
      </c>
      <c r="D30" s="12"/>
      <c r="E30" s="12">
        <v>4</v>
      </c>
      <c r="F30" s="22">
        <f>E30*D30</f>
        <v>0</v>
      </c>
      <c r="G30" s="12">
        <v>4.32</v>
      </c>
      <c r="H30" s="20"/>
      <c r="I30" s="20"/>
      <c r="J30" s="20"/>
      <c r="K30" s="20"/>
      <c r="L30" s="20"/>
      <c r="M30" s="17">
        <f t="shared" ref="M30:M51" si="6">((2530000*(G30+H30+I30)+(2530000*(G30+H30+I30)*J30)*K30*L30))/26</f>
        <v>420369.23076923075</v>
      </c>
      <c r="N30" s="42">
        <f t="shared" si="2"/>
        <v>0</v>
      </c>
      <c r="O30" s="13"/>
    </row>
    <row r="31" spans="1:15" ht="15.5" x14ac:dyDescent="0.35">
      <c r="A31" s="12" t="s">
        <v>19</v>
      </c>
      <c r="B31" s="15" t="s">
        <v>31</v>
      </c>
      <c r="C31" s="12" t="s">
        <v>43</v>
      </c>
      <c r="D31" s="12">
        <v>8</v>
      </c>
      <c r="E31" s="12">
        <v>4</v>
      </c>
      <c r="F31" s="22">
        <f t="shared" si="4"/>
        <v>32</v>
      </c>
      <c r="G31" s="12">
        <v>4.32</v>
      </c>
      <c r="H31" s="20"/>
      <c r="I31" s="20"/>
      <c r="J31" s="20"/>
      <c r="K31" s="20"/>
      <c r="L31" s="20"/>
      <c r="M31" s="17">
        <f t="shared" si="6"/>
        <v>420369.23076923075</v>
      </c>
      <c r="N31" s="42">
        <f t="shared" si="2"/>
        <v>13451815.384615384</v>
      </c>
      <c r="O31" s="13"/>
    </row>
    <row r="32" spans="1:15" ht="15.5" x14ac:dyDescent="0.35">
      <c r="A32" s="12" t="s">
        <v>19</v>
      </c>
      <c r="B32" s="15" t="s">
        <v>44</v>
      </c>
      <c r="C32" s="12" t="s">
        <v>43</v>
      </c>
      <c r="D32" s="12"/>
      <c r="E32" s="12">
        <v>4</v>
      </c>
      <c r="F32" s="22">
        <f t="shared" si="4"/>
        <v>0</v>
      </c>
      <c r="G32" s="12">
        <v>4.32</v>
      </c>
      <c r="H32" s="20"/>
      <c r="I32" s="20"/>
      <c r="J32" s="20"/>
      <c r="K32" s="20"/>
      <c r="L32" s="20"/>
      <c r="M32" s="17">
        <f t="shared" si="6"/>
        <v>420369.23076923075</v>
      </c>
      <c r="N32" s="42">
        <f t="shared" si="2"/>
        <v>0</v>
      </c>
      <c r="O32" s="13"/>
    </row>
    <row r="33" spans="1:15" ht="15.5" x14ac:dyDescent="0.35">
      <c r="A33" s="12" t="s">
        <v>19</v>
      </c>
      <c r="B33" s="15" t="s">
        <v>45</v>
      </c>
      <c r="C33" s="12" t="s">
        <v>43</v>
      </c>
      <c r="D33" s="12"/>
      <c r="E33" s="12">
        <v>5</v>
      </c>
      <c r="F33" s="22">
        <f t="shared" si="4"/>
        <v>0</v>
      </c>
      <c r="G33" s="12">
        <v>4.32</v>
      </c>
      <c r="H33" s="20"/>
      <c r="I33" s="20"/>
      <c r="J33" s="20"/>
      <c r="K33" s="20"/>
      <c r="L33" s="20"/>
      <c r="M33" s="17">
        <f t="shared" si="6"/>
        <v>420369.23076923075</v>
      </c>
      <c r="N33" s="42">
        <f t="shared" si="2"/>
        <v>0</v>
      </c>
      <c r="O33" s="13"/>
    </row>
    <row r="34" spans="1:15" ht="15.5" x14ac:dyDescent="0.35">
      <c r="A34" s="12" t="s">
        <v>19</v>
      </c>
      <c r="B34" s="15" t="s">
        <v>46</v>
      </c>
      <c r="C34" s="12" t="s">
        <v>43</v>
      </c>
      <c r="D34" s="12"/>
      <c r="E34" s="12">
        <v>6</v>
      </c>
      <c r="F34" s="22">
        <f t="shared" si="4"/>
        <v>0</v>
      </c>
      <c r="G34" s="12">
        <v>4.32</v>
      </c>
      <c r="H34" s="20"/>
      <c r="I34" s="20"/>
      <c r="J34" s="20"/>
      <c r="K34" s="20"/>
      <c r="L34" s="20"/>
      <c r="M34" s="17">
        <f t="shared" si="6"/>
        <v>420369.23076923075</v>
      </c>
      <c r="N34" s="42">
        <f t="shared" si="2"/>
        <v>0</v>
      </c>
      <c r="O34" s="13"/>
    </row>
    <row r="35" spans="1:15" ht="15.5" x14ac:dyDescent="0.35">
      <c r="A35" s="12" t="s">
        <v>19</v>
      </c>
      <c r="B35" s="15" t="s">
        <v>47</v>
      </c>
      <c r="C35" s="12" t="s">
        <v>43</v>
      </c>
      <c r="D35" s="12"/>
      <c r="E35" s="12">
        <v>6.5</v>
      </c>
      <c r="F35" s="22">
        <f t="shared" si="4"/>
        <v>0</v>
      </c>
      <c r="G35" s="12">
        <v>4.32</v>
      </c>
      <c r="H35" s="20"/>
      <c r="I35" s="20"/>
      <c r="J35" s="20"/>
      <c r="K35" s="20"/>
      <c r="L35" s="20"/>
      <c r="M35" s="17">
        <f t="shared" si="6"/>
        <v>420369.23076923075</v>
      </c>
      <c r="N35" s="42">
        <f t="shared" si="2"/>
        <v>0</v>
      </c>
      <c r="O35" s="13"/>
    </row>
    <row r="36" spans="1:15" ht="15.5" x14ac:dyDescent="0.35">
      <c r="A36" s="12" t="s">
        <v>19</v>
      </c>
      <c r="B36" s="15" t="s">
        <v>48</v>
      </c>
      <c r="C36" s="12" t="s">
        <v>43</v>
      </c>
      <c r="D36" s="12">
        <v>8</v>
      </c>
      <c r="E36" s="12">
        <v>7</v>
      </c>
      <c r="F36" s="22">
        <f t="shared" si="4"/>
        <v>56</v>
      </c>
      <c r="G36" s="12">
        <v>4.32</v>
      </c>
      <c r="H36" s="20"/>
      <c r="I36" s="20"/>
      <c r="J36" s="20"/>
      <c r="K36" s="20"/>
      <c r="L36" s="20"/>
      <c r="M36" s="17">
        <f t="shared" si="6"/>
        <v>420369.23076923075</v>
      </c>
      <c r="N36" s="42">
        <f t="shared" si="2"/>
        <v>23540676.92307692</v>
      </c>
      <c r="O36" s="13"/>
    </row>
    <row r="37" spans="1:15" ht="15.5" x14ac:dyDescent="0.35">
      <c r="A37" s="35" t="s">
        <v>49</v>
      </c>
      <c r="B37" s="25" t="s">
        <v>50</v>
      </c>
      <c r="C37" s="12"/>
      <c r="D37" s="12"/>
      <c r="E37" s="12"/>
      <c r="F37" s="12"/>
      <c r="G37" s="12"/>
      <c r="H37" s="20"/>
      <c r="I37" s="20"/>
      <c r="J37" s="20"/>
      <c r="K37" s="20"/>
      <c r="L37" s="20"/>
      <c r="M37" s="24"/>
      <c r="N37" s="42">
        <f>SUM(N38:N41)</f>
        <v>0</v>
      </c>
      <c r="O37" s="13"/>
    </row>
    <row r="38" spans="1:15" ht="15.5" x14ac:dyDescent="0.35">
      <c r="A38" s="14" t="s">
        <v>19</v>
      </c>
      <c r="B38" s="15" t="s">
        <v>29</v>
      </c>
      <c r="C38" s="12" t="s">
        <v>51</v>
      </c>
      <c r="D38" s="12"/>
      <c r="E38" s="12">
        <v>4</v>
      </c>
      <c r="F38" s="12">
        <f>D38*E38</f>
        <v>0</v>
      </c>
      <c r="G38" s="12">
        <v>4.32</v>
      </c>
      <c r="H38" s="20"/>
      <c r="I38" s="20"/>
      <c r="J38" s="20"/>
      <c r="K38" s="20"/>
      <c r="L38" s="20"/>
      <c r="M38" s="17">
        <f t="shared" si="6"/>
        <v>420369.23076923075</v>
      </c>
      <c r="N38" s="42">
        <f t="shared" si="2"/>
        <v>0</v>
      </c>
      <c r="O38" s="13"/>
    </row>
    <row r="39" spans="1:15" ht="15.5" x14ac:dyDescent="0.35">
      <c r="A39" s="14" t="s">
        <v>19</v>
      </c>
      <c r="B39" s="15" t="s">
        <v>31</v>
      </c>
      <c r="C39" s="12"/>
      <c r="D39" s="12"/>
      <c r="E39" s="12"/>
      <c r="F39" s="12"/>
      <c r="G39" s="12"/>
      <c r="H39" s="20"/>
      <c r="I39" s="20"/>
      <c r="J39" s="20"/>
      <c r="K39" s="20"/>
      <c r="L39" s="20"/>
      <c r="M39" s="24"/>
      <c r="N39" s="42">
        <f t="shared" si="2"/>
        <v>0</v>
      </c>
      <c r="O39" s="13"/>
    </row>
    <row r="40" spans="1:15" ht="15.5" x14ac:dyDescent="0.35">
      <c r="A40" s="14" t="s">
        <v>19</v>
      </c>
      <c r="B40" s="15" t="s">
        <v>52</v>
      </c>
      <c r="C40" s="12" t="s">
        <v>21</v>
      </c>
      <c r="D40" s="12"/>
      <c r="E40" s="12">
        <v>4</v>
      </c>
      <c r="F40" s="22">
        <f t="shared" ref="F40:F51" si="7">E40*D40</f>
        <v>0</v>
      </c>
      <c r="G40" s="12">
        <v>4.32</v>
      </c>
      <c r="H40" s="20"/>
      <c r="I40" s="20"/>
      <c r="J40" s="20"/>
      <c r="K40" s="20"/>
      <c r="L40" s="20"/>
      <c r="M40" s="17">
        <f t="shared" si="6"/>
        <v>420369.23076923075</v>
      </c>
      <c r="N40" s="42">
        <f t="shared" si="2"/>
        <v>0</v>
      </c>
      <c r="O40" s="13"/>
    </row>
    <row r="41" spans="1:15" ht="15.5" x14ac:dyDescent="0.35">
      <c r="A41" s="14" t="s">
        <v>19</v>
      </c>
      <c r="B41" s="15" t="s">
        <v>53</v>
      </c>
      <c r="C41" s="12" t="s">
        <v>54</v>
      </c>
      <c r="D41" s="12"/>
      <c r="E41" s="12">
        <v>4</v>
      </c>
      <c r="F41" s="22">
        <f t="shared" si="7"/>
        <v>0</v>
      </c>
      <c r="G41" s="12">
        <v>4.32</v>
      </c>
      <c r="H41" s="20"/>
      <c r="I41" s="20"/>
      <c r="J41" s="20"/>
      <c r="K41" s="20"/>
      <c r="L41" s="20"/>
      <c r="M41" s="17">
        <f t="shared" si="6"/>
        <v>420369.23076923075</v>
      </c>
      <c r="N41" s="42">
        <f t="shared" si="2"/>
        <v>0</v>
      </c>
      <c r="O41" s="13"/>
    </row>
    <row r="42" spans="1:15" ht="30" x14ac:dyDescent="0.35">
      <c r="A42" s="9">
        <v>5</v>
      </c>
      <c r="B42" s="10" t="s">
        <v>55</v>
      </c>
      <c r="C42" s="12"/>
      <c r="D42" s="12"/>
      <c r="E42" s="12"/>
      <c r="F42" s="12"/>
      <c r="G42" s="12"/>
      <c r="H42" s="20"/>
      <c r="I42" s="20"/>
      <c r="J42" s="20"/>
      <c r="K42" s="20"/>
      <c r="L42" s="20"/>
      <c r="M42" s="24"/>
      <c r="N42" s="42">
        <f>SUM(N43:N49)</f>
        <v>8407384.615384616</v>
      </c>
      <c r="O42" s="13"/>
    </row>
    <row r="43" spans="1:15" ht="15.5" x14ac:dyDescent="0.35">
      <c r="A43" s="14" t="s">
        <v>19</v>
      </c>
      <c r="B43" s="15" t="s">
        <v>20</v>
      </c>
      <c r="C43" s="12" t="s">
        <v>21</v>
      </c>
      <c r="D43" s="12"/>
      <c r="E43" s="12">
        <v>10</v>
      </c>
      <c r="F43" s="22">
        <f t="shared" si="7"/>
        <v>0</v>
      </c>
      <c r="G43" s="12">
        <v>4.32</v>
      </c>
      <c r="H43" s="20"/>
      <c r="I43" s="20"/>
      <c r="J43" s="20"/>
      <c r="K43" s="20"/>
      <c r="L43" s="20"/>
      <c r="M43" s="17">
        <f t="shared" si="6"/>
        <v>420369.23076923075</v>
      </c>
      <c r="N43" s="42">
        <f t="shared" si="2"/>
        <v>0</v>
      </c>
      <c r="O43" s="13"/>
    </row>
    <row r="44" spans="1:15" ht="15.5" x14ac:dyDescent="0.35">
      <c r="A44" s="14" t="s">
        <v>19</v>
      </c>
      <c r="B44" s="15" t="s">
        <v>22</v>
      </c>
      <c r="C44" s="12" t="s">
        <v>21</v>
      </c>
      <c r="D44" s="12"/>
      <c r="E44" s="12">
        <v>15</v>
      </c>
      <c r="F44" s="22">
        <f t="shared" si="7"/>
        <v>0</v>
      </c>
      <c r="G44" s="12">
        <v>4.32</v>
      </c>
      <c r="H44" s="20"/>
      <c r="I44" s="20"/>
      <c r="J44" s="20"/>
      <c r="K44" s="20"/>
      <c r="L44" s="20"/>
      <c r="M44" s="17">
        <f t="shared" si="6"/>
        <v>420369.23076923075</v>
      </c>
      <c r="N44" s="42">
        <f t="shared" si="2"/>
        <v>0</v>
      </c>
      <c r="O44" s="13"/>
    </row>
    <row r="45" spans="1:15" ht="15.5" x14ac:dyDescent="0.35">
      <c r="A45" s="14" t="s">
        <v>19</v>
      </c>
      <c r="B45" s="15" t="s">
        <v>23</v>
      </c>
      <c r="C45" s="12" t="s">
        <v>21</v>
      </c>
      <c r="D45" s="12">
        <v>1</v>
      </c>
      <c r="E45" s="12">
        <v>20</v>
      </c>
      <c r="F45" s="22">
        <f t="shared" si="7"/>
        <v>20</v>
      </c>
      <c r="G45" s="12">
        <v>4.32</v>
      </c>
      <c r="H45" s="20"/>
      <c r="I45" s="20"/>
      <c r="J45" s="20"/>
      <c r="K45" s="20"/>
      <c r="L45" s="20"/>
      <c r="M45" s="17">
        <f t="shared" si="6"/>
        <v>420369.23076923075</v>
      </c>
      <c r="N45" s="42">
        <f t="shared" si="2"/>
        <v>8407384.615384616</v>
      </c>
      <c r="O45" s="13"/>
    </row>
    <row r="46" spans="1:15" ht="15.5" x14ac:dyDescent="0.35">
      <c r="A46" s="14" t="s">
        <v>19</v>
      </c>
      <c r="B46" s="15" t="s">
        <v>24</v>
      </c>
      <c r="C46" s="12" t="s">
        <v>21</v>
      </c>
      <c r="D46" s="12"/>
      <c r="E46" s="12">
        <v>25</v>
      </c>
      <c r="F46" s="22">
        <f t="shared" si="7"/>
        <v>0</v>
      </c>
      <c r="G46" s="12">
        <v>4.32</v>
      </c>
      <c r="H46" s="20"/>
      <c r="I46" s="20"/>
      <c r="J46" s="20"/>
      <c r="K46" s="20"/>
      <c r="L46" s="20"/>
      <c r="M46" s="17">
        <f t="shared" si="6"/>
        <v>420369.23076923075</v>
      </c>
      <c r="N46" s="42">
        <f t="shared" si="2"/>
        <v>0</v>
      </c>
      <c r="O46" s="13"/>
    </row>
    <row r="47" spans="1:15" ht="15.5" x14ac:dyDescent="0.35">
      <c r="A47" s="14" t="s">
        <v>19</v>
      </c>
      <c r="B47" s="15" t="s">
        <v>25</v>
      </c>
      <c r="C47" s="12" t="s">
        <v>21</v>
      </c>
      <c r="D47" s="12"/>
      <c r="E47" s="12">
        <v>30</v>
      </c>
      <c r="F47" s="22">
        <f t="shared" si="7"/>
        <v>0</v>
      </c>
      <c r="G47" s="12">
        <v>4.32</v>
      </c>
      <c r="H47" s="20"/>
      <c r="I47" s="20"/>
      <c r="J47" s="20"/>
      <c r="K47" s="20"/>
      <c r="L47" s="20"/>
      <c r="M47" s="17">
        <f t="shared" si="6"/>
        <v>420369.23076923075</v>
      </c>
      <c r="N47" s="42">
        <f t="shared" si="2"/>
        <v>0</v>
      </c>
      <c r="O47" s="13"/>
    </row>
    <row r="48" spans="1:15" ht="15.5" x14ac:dyDescent="0.35">
      <c r="A48" s="14" t="s">
        <v>19</v>
      </c>
      <c r="B48" s="15" t="s">
        <v>26</v>
      </c>
      <c r="C48" s="12" t="s">
        <v>21</v>
      </c>
      <c r="D48" s="12"/>
      <c r="E48" s="12">
        <v>35</v>
      </c>
      <c r="F48" s="22">
        <f t="shared" si="7"/>
        <v>0</v>
      </c>
      <c r="G48" s="12">
        <v>4.32</v>
      </c>
      <c r="H48" s="20"/>
      <c r="I48" s="20"/>
      <c r="J48" s="20"/>
      <c r="K48" s="20"/>
      <c r="L48" s="20"/>
      <c r="M48" s="17">
        <f t="shared" si="6"/>
        <v>420369.23076923075</v>
      </c>
      <c r="N48" s="42">
        <f t="shared" si="2"/>
        <v>0</v>
      </c>
      <c r="O48" s="13"/>
    </row>
    <row r="49" spans="1:15" ht="15.5" x14ac:dyDescent="0.35">
      <c r="A49" s="14" t="s">
        <v>19</v>
      </c>
      <c r="B49" s="15" t="s">
        <v>27</v>
      </c>
      <c r="C49" s="12" t="s">
        <v>21</v>
      </c>
      <c r="D49" s="12"/>
      <c r="E49" s="12">
        <v>40</v>
      </c>
      <c r="F49" s="22">
        <f t="shared" si="7"/>
        <v>0</v>
      </c>
      <c r="G49" s="12">
        <v>4.32</v>
      </c>
      <c r="H49" s="20"/>
      <c r="I49" s="20"/>
      <c r="J49" s="20"/>
      <c r="K49" s="20"/>
      <c r="L49" s="20"/>
      <c r="M49" s="17">
        <f t="shared" si="6"/>
        <v>420369.23076923075</v>
      </c>
      <c r="N49" s="42">
        <f t="shared" si="2"/>
        <v>0</v>
      </c>
      <c r="O49" s="13"/>
    </row>
    <row r="50" spans="1:15" ht="30" x14ac:dyDescent="0.35">
      <c r="A50" s="9">
        <v>6</v>
      </c>
      <c r="B50" s="10" t="s">
        <v>56</v>
      </c>
      <c r="C50" s="12" t="s">
        <v>21</v>
      </c>
      <c r="D50" s="12">
        <v>1</v>
      </c>
      <c r="E50" s="12">
        <v>15</v>
      </c>
      <c r="F50" s="22">
        <f t="shared" si="7"/>
        <v>15</v>
      </c>
      <c r="G50" s="12">
        <v>4.32</v>
      </c>
      <c r="H50" s="20"/>
      <c r="I50" s="20"/>
      <c r="J50" s="20"/>
      <c r="K50" s="20"/>
      <c r="L50" s="20"/>
      <c r="M50" s="17">
        <f t="shared" si="6"/>
        <v>420369.23076923075</v>
      </c>
      <c r="N50" s="42">
        <f t="shared" si="2"/>
        <v>6305538.461538461</v>
      </c>
      <c r="O50" s="13"/>
    </row>
    <row r="51" spans="1:15" ht="15.5" x14ac:dyDescent="0.35">
      <c r="A51" s="9">
        <v>7</v>
      </c>
      <c r="B51" s="10" t="s">
        <v>57</v>
      </c>
      <c r="C51" s="12" t="s">
        <v>21</v>
      </c>
      <c r="D51" s="12">
        <v>1</v>
      </c>
      <c r="E51" s="12">
        <v>8</v>
      </c>
      <c r="F51" s="22">
        <f t="shared" si="7"/>
        <v>8</v>
      </c>
      <c r="G51" s="12">
        <v>3.33</v>
      </c>
      <c r="H51" s="20"/>
      <c r="I51" s="20"/>
      <c r="J51" s="20"/>
      <c r="K51" s="20"/>
      <c r="L51" s="20"/>
      <c r="M51" s="17">
        <f t="shared" si="6"/>
        <v>324034.61538461538</v>
      </c>
      <c r="N51" s="42">
        <f t="shared" si="2"/>
        <v>2592276.923076923</v>
      </c>
      <c r="O51" s="13"/>
    </row>
    <row r="52" spans="1:15" ht="15.5" x14ac:dyDescent="0.35">
      <c r="A52" s="9" t="s">
        <v>58</v>
      </c>
      <c r="B52" s="10" t="s">
        <v>59</v>
      </c>
      <c r="C52" s="12"/>
      <c r="D52" s="12"/>
      <c r="E52" s="12"/>
      <c r="F52" s="22"/>
      <c r="G52" s="12"/>
      <c r="H52" s="20"/>
      <c r="I52" s="20"/>
      <c r="J52" s="20"/>
      <c r="K52" s="20"/>
      <c r="L52" s="20"/>
      <c r="M52" s="24"/>
      <c r="N52" s="42">
        <f>N53+N90+N127</f>
        <v>3041944831.3369637</v>
      </c>
      <c r="O52" s="13"/>
    </row>
    <row r="53" spans="1:15" ht="15.5" x14ac:dyDescent="0.35">
      <c r="A53" s="9" t="s">
        <v>60</v>
      </c>
      <c r="B53" s="10" t="s">
        <v>61</v>
      </c>
      <c r="C53" s="12"/>
      <c r="D53" s="12"/>
      <c r="E53" s="12"/>
      <c r="F53" s="22"/>
      <c r="G53" s="12"/>
      <c r="H53" s="20"/>
      <c r="I53" s="20"/>
      <c r="J53" s="20"/>
      <c r="K53" s="20"/>
      <c r="L53" s="20"/>
      <c r="M53" s="24"/>
      <c r="N53" s="42">
        <f>N54+N55+N65+N75</f>
        <v>1852805325.3028846</v>
      </c>
      <c r="O53" s="13"/>
    </row>
    <row r="54" spans="1:15" ht="30" x14ac:dyDescent="0.35">
      <c r="A54" s="9">
        <v>1</v>
      </c>
      <c r="B54" s="10" t="s">
        <v>62</v>
      </c>
      <c r="C54" s="12" t="s">
        <v>63</v>
      </c>
      <c r="D54" s="12">
        <v>220</v>
      </c>
      <c r="E54" s="12">
        <v>0.7</v>
      </c>
      <c r="F54" s="22">
        <f t="shared" ref="F54" si="8">E54*D54</f>
        <v>154</v>
      </c>
      <c r="G54" s="12">
        <v>2.67</v>
      </c>
      <c r="H54" s="36">
        <v>0.6</v>
      </c>
      <c r="I54" s="36">
        <v>0.2</v>
      </c>
      <c r="J54" s="37">
        <v>0.215</v>
      </c>
      <c r="K54" s="36">
        <v>1.2</v>
      </c>
      <c r="L54" s="23">
        <v>1.25</v>
      </c>
      <c r="M54" s="17">
        <f t="shared" ref="M54:M74" si="9">((2530000*(G54+H54+I54)+(2530000*(G54+H54+I54)*J54)*K54*L54))/26</f>
        <v>446552.29807692306</v>
      </c>
      <c r="N54" s="42">
        <f>M54*F54</f>
        <v>68769053.903846145</v>
      </c>
      <c r="O54" s="13"/>
    </row>
    <row r="55" spans="1:15" ht="15.5" x14ac:dyDescent="0.35">
      <c r="A55" s="9">
        <v>2</v>
      </c>
      <c r="B55" s="10" t="s">
        <v>64</v>
      </c>
      <c r="C55" s="12"/>
      <c r="D55" s="12"/>
      <c r="E55" s="12"/>
      <c r="F55" s="22"/>
      <c r="G55" s="12"/>
      <c r="H55" s="20"/>
      <c r="I55" s="20"/>
      <c r="J55" s="20"/>
      <c r="K55" s="20"/>
      <c r="L55" s="20"/>
      <c r="M55" s="24"/>
      <c r="N55" s="42">
        <f>SUM(N56:N64)</f>
        <v>1479802893.1971154</v>
      </c>
      <c r="O55" s="13"/>
    </row>
    <row r="56" spans="1:15" ht="15.5" x14ac:dyDescent="0.35">
      <c r="A56" s="14" t="s">
        <v>19</v>
      </c>
      <c r="B56" s="15" t="s">
        <v>65</v>
      </c>
      <c r="C56" s="12" t="s">
        <v>66</v>
      </c>
      <c r="D56" s="12">
        <v>50</v>
      </c>
      <c r="E56" s="12">
        <v>5</v>
      </c>
      <c r="F56" s="22">
        <f t="shared" ref="F56:F74" si="10">E56*D56</f>
        <v>250</v>
      </c>
      <c r="G56" s="16">
        <v>3</v>
      </c>
      <c r="H56" s="36">
        <v>0.6</v>
      </c>
      <c r="I56" s="36">
        <v>0.2</v>
      </c>
      <c r="J56" s="37">
        <v>0.215</v>
      </c>
      <c r="K56" s="36">
        <v>1.2</v>
      </c>
      <c r="L56" s="23">
        <v>1.25</v>
      </c>
      <c r="M56" s="17">
        <f t="shared" si="9"/>
        <v>489019.80769230769</v>
      </c>
      <c r="N56" s="42">
        <f t="shared" si="2"/>
        <v>122254951.92307693</v>
      </c>
      <c r="O56" s="13"/>
    </row>
    <row r="57" spans="1:15" ht="15.5" x14ac:dyDescent="0.35">
      <c r="A57" s="14" t="s">
        <v>19</v>
      </c>
      <c r="B57" s="15" t="s">
        <v>67</v>
      </c>
      <c r="C57" s="12" t="s">
        <v>66</v>
      </c>
      <c r="D57" s="12">
        <v>195</v>
      </c>
      <c r="E57" s="12">
        <v>8.5</v>
      </c>
      <c r="F57" s="22">
        <f t="shared" si="10"/>
        <v>1657.5</v>
      </c>
      <c r="G57" s="16">
        <v>2.67</v>
      </c>
      <c r="H57" s="36">
        <v>0.6</v>
      </c>
      <c r="I57" s="36">
        <v>0.2</v>
      </c>
      <c r="J57" s="37">
        <v>0.215</v>
      </c>
      <c r="K57" s="36">
        <v>1.2</v>
      </c>
      <c r="L57" s="23">
        <v>1.25</v>
      </c>
      <c r="M57" s="17">
        <f t="shared" si="9"/>
        <v>446552.29807692306</v>
      </c>
      <c r="N57" s="42">
        <f t="shared" si="2"/>
        <v>740160434.0625</v>
      </c>
      <c r="O57" s="13"/>
    </row>
    <row r="58" spans="1:15" ht="15.5" x14ac:dyDescent="0.35">
      <c r="A58" s="14" t="s">
        <v>19</v>
      </c>
      <c r="B58" s="15" t="s">
        <v>68</v>
      </c>
      <c r="C58" s="12" t="s">
        <v>66</v>
      </c>
      <c r="D58" s="12"/>
      <c r="E58" s="12">
        <v>1.5</v>
      </c>
      <c r="F58" s="22">
        <f t="shared" si="10"/>
        <v>0</v>
      </c>
      <c r="G58" s="16">
        <v>2.67</v>
      </c>
      <c r="H58" s="36">
        <v>0.6</v>
      </c>
      <c r="I58" s="36">
        <v>0.2</v>
      </c>
      <c r="J58" s="37">
        <v>0.215</v>
      </c>
      <c r="K58" s="36">
        <v>1.2</v>
      </c>
      <c r="L58" s="23">
        <v>1.25</v>
      </c>
      <c r="M58" s="17">
        <f t="shared" si="9"/>
        <v>446552.29807692306</v>
      </c>
      <c r="N58" s="42">
        <f t="shared" si="2"/>
        <v>0</v>
      </c>
      <c r="O58" s="13"/>
    </row>
    <row r="59" spans="1:15" ht="15.5" x14ac:dyDescent="0.35">
      <c r="A59" s="14" t="s">
        <v>19</v>
      </c>
      <c r="B59" s="15" t="s">
        <v>69</v>
      </c>
      <c r="C59" s="12" t="s">
        <v>66</v>
      </c>
      <c r="D59" s="12"/>
      <c r="E59" s="12">
        <v>3</v>
      </c>
      <c r="F59" s="22">
        <f t="shared" si="10"/>
        <v>0</v>
      </c>
      <c r="G59" s="16">
        <v>3</v>
      </c>
      <c r="H59" s="36">
        <v>0.6</v>
      </c>
      <c r="I59" s="36">
        <v>0.2</v>
      </c>
      <c r="J59" s="37">
        <v>0.215</v>
      </c>
      <c r="K59" s="36">
        <v>1.2</v>
      </c>
      <c r="L59" s="23">
        <v>1.25</v>
      </c>
      <c r="M59" s="17">
        <f t="shared" si="9"/>
        <v>489019.80769230769</v>
      </c>
      <c r="N59" s="42">
        <f t="shared" si="2"/>
        <v>0</v>
      </c>
      <c r="O59" s="13"/>
    </row>
    <row r="60" spans="1:15" ht="31" x14ac:dyDescent="0.35">
      <c r="A60" s="14" t="s">
        <v>19</v>
      </c>
      <c r="B60" s="15" t="s">
        <v>70</v>
      </c>
      <c r="C60" s="12" t="s">
        <v>66</v>
      </c>
      <c r="D60" s="12"/>
      <c r="E60" s="12">
        <v>2</v>
      </c>
      <c r="F60" s="22">
        <f t="shared" si="10"/>
        <v>0</v>
      </c>
      <c r="G60" s="16">
        <v>3</v>
      </c>
      <c r="H60" s="36">
        <v>0.6</v>
      </c>
      <c r="I60" s="36">
        <v>0.2</v>
      </c>
      <c r="J60" s="37">
        <v>0.215</v>
      </c>
      <c r="K60" s="36">
        <v>1.2</v>
      </c>
      <c r="L60" s="23">
        <v>1.25</v>
      </c>
      <c r="M60" s="17">
        <f t="shared" si="9"/>
        <v>489019.80769230769</v>
      </c>
      <c r="N60" s="42">
        <f t="shared" si="2"/>
        <v>0</v>
      </c>
      <c r="O60" s="13"/>
    </row>
    <row r="61" spans="1:15" ht="15.5" x14ac:dyDescent="0.35">
      <c r="A61" s="14" t="s">
        <v>19</v>
      </c>
      <c r="B61" s="15" t="s">
        <v>71</v>
      </c>
      <c r="C61" s="12" t="s">
        <v>66</v>
      </c>
      <c r="D61" s="12"/>
      <c r="E61" s="12">
        <v>3.5</v>
      </c>
      <c r="F61" s="22">
        <f t="shared" si="10"/>
        <v>0</v>
      </c>
      <c r="G61" s="16">
        <v>3</v>
      </c>
      <c r="H61" s="36">
        <v>0.6</v>
      </c>
      <c r="I61" s="36">
        <v>0.2</v>
      </c>
      <c r="J61" s="37">
        <v>0.215</v>
      </c>
      <c r="K61" s="36">
        <v>1.2</v>
      </c>
      <c r="L61" s="23">
        <v>1.25</v>
      </c>
      <c r="M61" s="17">
        <f t="shared" si="9"/>
        <v>489019.80769230769</v>
      </c>
      <c r="N61" s="42">
        <f t="shared" si="2"/>
        <v>0</v>
      </c>
      <c r="O61" s="13"/>
    </row>
    <row r="62" spans="1:15" ht="15.5" x14ac:dyDescent="0.35">
      <c r="A62" s="14" t="s">
        <v>19</v>
      </c>
      <c r="B62" s="15" t="s">
        <v>72</v>
      </c>
      <c r="C62" s="12" t="s">
        <v>66</v>
      </c>
      <c r="D62" s="12"/>
      <c r="E62" s="12">
        <v>6</v>
      </c>
      <c r="F62" s="22">
        <f t="shared" si="10"/>
        <v>0</v>
      </c>
      <c r="G62" s="16">
        <v>3</v>
      </c>
      <c r="H62" s="36">
        <v>0.6</v>
      </c>
      <c r="I62" s="36">
        <v>0.2</v>
      </c>
      <c r="J62" s="37">
        <v>0.215</v>
      </c>
      <c r="K62" s="36">
        <v>1.2</v>
      </c>
      <c r="L62" s="23">
        <v>1.25</v>
      </c>
      <c r="M62" s="17">
        <f t="shared" si="9"/>
        <v>489019.80769230769</v>
      </c>
      <c r="N62" s="42">
        <f t="shared" si="2"/>
        <v>0</v>
      </c>
      <c r="O62" s="13"/>
    </row>
    <row r="63" spans="1:15" ht="15.5" x14ac:dyDescent="0.35">
      <c r="A63" s="14" t="s">
        <v>19</v>
      </c>
      <c r="B63" s="15" t="s">
        <v>73</v>
      </c>
      <c r="C63" s="12" t="s">
        <v>66</v>
      </c>
      <c r="D63" s="12">
        <v>25</v>
      </c>
      <c r="E63" s="12">
        <v>4</v>
      </c>
      <c r="F63" s="22">
        <f t="shared" si="10"/>
        <v>100</v>
      </c>
      <c r="G63" s="16">
        <v>3</v>
      </c>
      <c r="H63" s="36">
        <v>0.6</v>
      </c>
      <c r="I63" s="36">
        <v>0.2</v>
      </c>
      <c r="J63" s="37">
        <v>0.215</v>
      </c>
      <c r="K63" s="36">
        <v>1.2</v>
      </c>
      <c r="L63" s="23">
        <v>1.25</v>
      </c>
      <c r="M63" s="17">
        <f t="shared" si="9"/>
        <v>489019.80769230769</v>
      </c>
      <c r="N63" s="42">
        <f t="shared" si="2"/>
        <v>48901980.769230768</v>
      </c>
      <c r="O63" s="13"/>
    </row>
    <row r="64" spans="1:15" ht="15.5" x14ac:dyDescent="0.35">
      <c r="A64" s="14" t="s">
        <v>19</v>
      </c>
      <c r="B64" s="15" t="s">
        <v>74</v>
      </c>
      <c r="C64" s="12" t="s">
        <v>66</v>
      </c>
      <c r="D64" s="12">
        <v>155</v>
      </c>
      <c r="E64" s="12">
        <v>7.5</v>
      </c>
      <c r="F64" s="22">
        <f t="shared" si="10"/>
        <v>1162.5</v>
      </c>
      <c r="G64" s="16">
        <v>3</v>
      </c>
      <c r="H64" s="36">
        <v>0.6</v>
      </c>
      <c r="I64" s="36">
        <v>0.2</v>
      </c>
      <c r="J64" s="37">
        <v>0.215</v>
      </c>
      <c r="K64" s="36">
        <v>1.2</v>
      </c>
      <c r="L64" s="23">
        <v>1.25</v>
      </c>
      <c r="M64" s="17">
        <f t="shared" si="9"/>
        <v>489019.80769230769</v>
      </c>
      <c r="N64" s="42">
        <f t="shared" si="2"/>
        <v>568485526.44230771</v>
      </c>
      <c r="O64" s="13"/>
    </row>
    <row r="65" spans="1:15" ht="28.5" customHeight="1" x14ac:dyDescent="0.35">
      <c r="A65" s="9">
        <v>3</v>
      </c>
      <c r="B65" s="10" t="s">
        <v>75</v>
      </c>
      <c r="C65" s="12"/>
      <c r="D65" s="12"/>
      <c r="E65" s="12"/>
      <c r="F65" s="22"/>
      <c r="G65" s="12"/>
      <c r="H65" s="20"/>
      <c r="I65" s="20"/>
      <c r="J65" s="20"/>
      <c r="K65" s="20"/>
      <c r="L65" s="20"/>
      <c r="M65" s="24"/>
      <c r="N65" s="42">
        <f>SUM(N66:N74)</f>
        <v>25202536.615384616</v>
      </c>
      <c r="O65" s="13"/>
    </row>
    <row r="66" spans="1:15" ht="31" x14ac:dyDescent="0.35">
      <c r="A66" s="14" t="s">
        <v>19</v>
      </c>
      <c r="B66" s="15" t="s">
        <v>76</v>
      </c>
      <c r="C66" s="12" t="s">
        <v>77</v>
      </c>
      <c r="D66" s="12">
        <v>8</v>
      </c>
      <c r="E66" s="12">
        <v>4</v>
      </c>
      <c r="F66" s="22">
        <f t="shared" si="10"/>
        <v>32</v>
      </c>
      <c r="G66" s="12">
        <v>4.32</v>
      </c>
      <c r="H66" s="36"/>
      <c r="I66" s="36">
        <v>0.2</v>
      </c>
      <c r="J66" s="37">
        <v>0.215</v>
      </c>
      <c r="K66" s="36">
        <v>1.2</v>
      </c>
      <c r="L66" s="23">
        <v>1.25</v>
      </c>
      <c r="M66" s="17">
        <f t="shared" si="9"/>
        <v>581676.19230769237</v>
      </c>
      <c r="N66" s="42">
        <f t="shared" si="2"/>
        <v>18613638.153846156</v>
      </c>
      <c r="O66" s="13"/>
    </row>
    <row r="67" spans="1:15" ht="31" x14ac:dyDescent="0.35">
      <c r="A67" s="12" t="s">
        <v>19</v>
      </c>
      <c r="B67" s="15" t="s">
        <v>78</v>
      </c>
      <c r="C67" s="12"/>
      <c r="D67" s="12"/>
      <c r="E67" s="12"/>
      <c r="F67" s="22"/>
      <c r="G67" s="12"/>
      <c r="H67" s="20"/>
      <c r="I67" s="20"/>
      <c r="J67" s="20"/>
      <c r="K67" s="20"/>
      <c r="L67" s="20"/>
      <c r="M67" s="24"/>
      <c r="N67" s="42">
        <f t="shared" si="2"/>
        <v>0</v>
      </c>
      <c r="O67" s="13"/>
    </row>
    <row r="68" spans="1:15" ht="15.5" x14ac:dyDescent="0.35">
      <c r="A68" s="12" t="s">
        <v>19</v>
      </c>
      <c r="B68" s="15" t="s">
        <v>20</v>
      </c>
      <c r="C68" s="12" t="s">
        <v>79</v>
      </c>
      <c r="D68" s="12"/>
      <c r="E68" s="12">
        <v>5</v>
      </c>
      <c r="F68" s="22">
        <f t="shared" si="10"/>
        <v>0</v>
      </c>
      <c r="G68" s="12">
        <v>4.32</v>
      </c>
      <c r="H68" s="36">
        <v>0.6</v>
      </c>
      <c r="I68" s="36">
        <v>0.2</v>
      </c>
      <c r="J68" s="37">
        <v>0.215</v>
      </c>
      <c r="K68" s="36">
        <v>1.2</v>
      </c>
      <c r="L68" s="23">
        <f>L66</f>
        <v>1.25</v>
      </c>
      <c r="M68" s="17">
        <f t="shared" si="9"/>
        <v>658889.84615384613</v>
      </c>
      <c r="N68" s="42">
        <f t="shared" si="2"/>
        <v>0</v>
      </c>
      <c r="O68" s="13"/>
    </row>
    <row r="69" spans="1:15" ht="15.5" x14ac:dyDescent="0.35">
      <c r="A69" s="12" t="s">
        <v>19</v>
      </c>
      <c r="B69" s="15" t="s">
        <v>80</v>
      </c>
      <c r="C69" s="12" t="s">
        <v>79</v>
      </c>
      <c r="D69" s="12"/>
      <c r="E69" s="12">
        <v>6</v>
      </c>
      <c r="F69" s="22">
        <f t="shared" si="10"/>
        <v>0</v>
      </c>
      <c r="G69" s="12">
        <v>4.32</v>
      </c>
      <c r="H69" s="36">
        <v>0.6</v>
      </c>
      <c r="I69" s="36">
        <v>0.2</v>
      </c>
      <c r="J69" s="37">
        <v>0.215</v>
      </c>
      <c r="K69" s="36">
        <v>1.2</v>
      </c>
      <c r="L69" s="23">
        <v>1.25</v>
      </c>
      <c r="M69" s="17">
        <f t="shared" si="9"/>
        <v>658889.84615384613</v>
      </c>
      <c r="N69" s="42">
        <f t="shared" si="2"/>
        <v>0</v>
      </c>
      <c r="O69" s="13"/>
    </row>
    <row r="70" spans="1:15" ht="15.5" x14ac:dyDescent="0.35">
      <c r="A70" s="12" t="s">
        <v>19</v>
      </c>
      <c r="B70" s="15" t="s">
        <v>81</v>
      </c>
      <c r="C70" s="12" t="s">
        <v>79</v>
      </c>
      <c r="D70" s="12"/>
      <c r="E70" s="12">
        <v>8</v>
      </c>
      <c r="F70" s="22">
        <f t="shared" si="10"/>
        <v>0</v>
      </c>
      <c r="G70" s="12">
        <v>4.32</v>
      </c>
      <c r="H70" s="36">
        <v>0.6</v>
      </c>
      <c r="I70" s="36">
        <v>0.2</v>
      </c>
      <c r="J70" s="37">
        <v>0.215</v>
      </c>
      <c r="K70" s="36">
        <v>1.2</v>
      </c>
      <c r="L70" s="23">
        <f t="shared" ref="L70:L74" si="11">L68</f>
        <v>1.25</v>
      </c>
      <c r="M70" s="17">
        <f t="shared" si="9"/>
        <v>658889.84615384613</v>
      </c>
      <c r="N70" s="42">
        <f t="shared" si="2"/>
        <v>0</v>
      </c>
      <c r="O70" s="13"/>
    </row>
    <row r="71" spans="1:15" ht="15.5" x14ac:dyDescent="0.35">
      <c r="A71" s="12" t="s">
        <v>19</v>
      </c>
      <c r="B71" s="15" t="s">
        <v>82</v>
      </c>
      <c r="C71" s="12" t="s">
        <v>79</v>
      </c>
      <c r="D71" s="12">
        <v>1</v>
      </c>
      <c r="E71" s="12">
        <v>10</v>
      </c>
      <c r="F71" s="22">
        <f t="shared" si="10"/>
        <v>10</v>
      </c>
      <c r="G71" s="12">
        <v>4.32</v>
      </c>
      <c r="H71" s="36">
        <v>0.6</v>
      </c>
      <c r="I71" s="36">
        <v>0.2</v>
      </c>
      <c r="J71" s="37">
        <v>0.215</v>
      </c>
      <c r="K71" s="36">
        <v>1.2</v>
      </c>
      <c r="L71" s="23">
        <f t="shared" si="11"/>
        <v>1.25</v>
      </c>
      <c r="M71" s="17">
        <f t="shared" si="9"/>
        <v>658889.84615384613</v>
      </c>
      <c r="N71" s="42">
        <f t="shared" si="2"/>
        <v>6588898.461538461</v>
      </c>
      <c r="O71" s="13"/>
    </row>
    <row r="72" spans="1:15" ht="15.5" x14ac:dyDescent="0.35">
      <c r="A72" s="12" t="s">
        <v>19</v>
      </c>
      <c r="B72" s="15" t="s">
        <v>83</v>
      </c>
      <c r="C72" s="12" t="s">
        <v>79</v>
      </c>
      <c r="D72" s="12"/>
      <c r="E72" s="12">
        <v>12</v>
      </c>
      <c r="F72" s="22">
        <f t="shared" si="10"/>
        <v>0</v>
      </c>
      <c r="G72" s="12">
        <v>4.32</v>
      </c>
      <c r="H72" s="36">
        <v>0.6</v>
      </c>
      <c r="I72" s="36">
        <v>0.2</v>
      </c>
      <c r="J72" s="37">
        <v>0.215</v>
      </c>
      <c r="K72" s="36">
        <v>1.2</v>
      </c>
      <c r="L72" s="23">
        <f t="shared" si="11"/>
        <v>1.25</v>
      </c>
      <c r="M72" s="17">
        <f t="shared" si="9"/>
        <v>658889.84615384613</v>
      </c>
      <c r="N72" s="42">
        <f t="shared" si="2"/>
        <v>0</v>
      </c>
      <c r="O72" s="13"/>
    </row>
    <row r="73" spans="1:15" ht="15.5" x14ac:dyDescent="0.35">
      <c r="A73" s="12" t="s">
        <v>19</v>
      </c>
      <c r="B73" s="15" t="s">
        <v>26</v>
      </c>
      <c r="C73" s="12" t="s">
        <v>79</v>
      </c>
      <c r="D73" s="12"/>
      <c r="E73" s="12">
        <v>15</v>
      </c>
      <c r="F73" s="22">
        <f t="shared" si="10"/>
        <v>0</v>
      </c>
      <c r="G73" s="12">
        <v>4.32</v>
      </c>
      <c r="H73" s="36">
        <v>0.6</v>
      </c>
      <c r="I73" s="36">
        <v>0.2</v>
      </c>
      <c r="J73" s="37">
        <v>0.215</v>
      </c>
      <c r="K73" s="36">
        <v>1.2</v>
      </c>
      <c r="L73" s="23">
        <f t="shared" si="11"/>
        <v>1.25</v>
      </c>
      <c r="M73" s="17">
        <f t="shared" si="9"/>
        <v>658889.84615384613</v>
      </c>
      <c r="N73" s="42">
        <f t="shared" si="2"/>
        <v>0</v>
      </c>
      <c r="O73" s="13"/>
    </row>
    <row r="74" spans="1:15" ht="15.5" x14ac:dyDescent="0.35">
      <c r="A74" s="12" t="s">
        <v>19</v>
      </c>
      <c r="B74" s="15" t="s">
        <v>27</v>
      </c>
      <c r="C74" s="12" t="s">
        <v>79</v>
      </c>
      <c r="D74" s="12"/>
      <c r="E74" s="12">
        <v>20</v>
      </c>
      <c r="F74" s="22">
        <f t="shared" si="10"/>
        <v>0</v>
      </c>
      <c r="G74" s="12">
        <v>4.32</v>
      </c>
      <c r="H74" s="36">
        <v>0.6</v>
      </c>
      <c r="I74" s="36">
        <v>0.2</v>
      </c>
      <c r="J74" s="37">
        <v>0.215</v>
      </c>
      <c r="K74" s="36">
        <v>1.2</v>
      </c>
      <c r="L74" s="23">
        <f t="shared" si="11"/>
        <v>1.25</v>
      </c>
      <c r="M74" s="17">
        <f t="shared" si="9"/>
        <v>658889.84615384613</v>
      </c>
      <c r="N74" s="42">
        <f t="shared" si="2"/>
        <v>0</v>
      </c>
      <c r="O74" s="13"/>
    </row>
    <row r="75" spans="1:15" ht="15.5" x14ac:dyDescent="0.35">
      <c r="A75" s="9">
        <v>4</v>
      </c>
      <c r="B75" s="10" t="s">
        <v>84</v>
      </c>
      <c r="C75" s="12"/>
      <c r="D75" s="12"/>
      <c r="E75" s="12"/>
      <c r="F75" s="22"/>
      <c r="G75" s="12"/>
      <c r="H75" s="20"/>
      <c r="I75" s="20"/>
      <c r="J75" s="20"/>
      <c r="K75" s="20"/>
      <c r="L75" s="20"/>
      <c r="M75" s="24"/>
      <c r="N75" s="42">
        <f>N76+N82</f>
        <v>279030841.58653843</v>
      </c>
      <c r="O75" s="13"/>
    </row>
    <row r="76" spans="1:15" ht="15.5" x14ac:dyDescent="0.35">
      <c r="A76" s="38" t="s">
        <v>39</v>
      </c>
      <c r="B76" s="25" t="s">
        <v>85</v>
      </c>
      <c r="C76" s="12"/>
      <c r="D76" s="12"/>
      <c r="E76" s="12"/>
      <c r="F76" s="22"/>
      <c r="G76" s="12"/>
      <c r="H76" s="20"/>
      <c r="I76" s="20"/>
      <c r="J76" s="20"/>
      <c r="K76" s="20"/>
      <c r="L76" s="20"/>
      <c r="M76" s="24"/>
      <c r="N76" s="42">
        <f>SUM(N77:N81)</f>
        <v>0</v>
      </c>
      <c r="O76" s="13"/>
    </row>
    <row r="77" spans="1:15" ht="15.5" x14ac:dyDescent="0.35">
      <c r="A77" s="14" t="s">
        <v>19</v>
      </c>
      <c r="B77" s="15" t="s">
        <v>86</v>
      </c>
      <c r="C77" s="12" t="s">
        <v>30</v>
      </c>
      <c r="D77" s="12"/>
      <c r="E77" s="12">
        <v>0.2</v>
      </c>
      <c r="F77" s="22">
        <f t="shared" ref="F77:F89" si="12">E77*D77</f>
        <v>0</v>
      </c>
      <c r="G77" s="12">
        <v>3.33</v>
      </c>
      <c r="H77" s="36">
        <v>0.6</v>
      </c>
      <c r="I77" s="36">
        <v>0.2</v>
      </c>
      <c r="J77" s="37">
        <v>0.215</v>
      </c>
      <c r="K77" s="36">
        <v>1.2</v>
      </c>
      <c r="L77" s="23">
        <v>1.25</v>
      </c>
      <c r="M77" s="17">
        <f t="shared" ref="M77:M89" si="13">((2530000*(G77+H77+I77)+(2530000*(G77+H77+I77)*J77)*K77*L77))/26</f>
        <v>531487.31730769225</v>
      </c>
      <c r="N77" s="42">
        <f t="shared" ref="N77:N126" si="14">M77*F77</f>
        <v>0</v>
      </c>
      <c r="O77" s="13"/>
    </row>
    <row r="78" spans="1:15" ht="15.5" x14ac:dyDescent="0.35">
      <c r="A78" s="14" t="s">
        <v>19</v>
      </c>
      <c r="B78" s="15" t="s">
        <v>87</v>
      </c>
      <c r="C78" s="12" t="s">
        <v>30</v>
      </c>
      <c r="D78" s="12"/>
      <c r="E78" s="12">
        <v>0.18</v>
      </c>
      <c r="F78" s="22">
        <f t="shared" si="12"/>
        <v>0</v>
      </c>
      <c r="G78" s="12">
        <v>3.33</v>
      </c>
      <c r="H78" s="36">
        <v>0.6</v>
      </c>
      <c r="I78" s="36">
        <v>0.2</v>
      </c>
      <c r="J78" s="37">
        <v>0.215</v>
      </c>
      <c r="K78" s="36">
        <v>1.2</v>
      </c>
      <c r="L78" s="23">
        <v>1.25</v>
      </c>
      <c r="M78" s="17">
        <f t="shared" si="13"/>
        <v>531487.31730769225</v>
      </c>
      <c r="N78" s="42">
        <f t="shared" si="14"/>
        <v>0</v>
      </c>
      <c r="O78" s="13"/>
    </row>
    <row r="79" spans="1:15" ht="15.5" x14ac:dyDescent="0.35">
      <c r="A79" s="14" t="s">
        <v>19</v>
      </c>
      <c r="B79" s="15" t="s">
        <v>88</v>
      </c>
      <c r="C79" s="12" t="s">
        <v>30</v>
      </c>
      <c r="D79" s="12"/>
      <c r="E79" s="12">
        <v>0.15</v>
      </c>
      <c r="F79" s="22">
        <f t="shared" si="12"/>
        <v>0</v>
      </c>
      <c r="G79" s="12">
        <v>3.33</v>
      </c>
      <c r="H79" s="36">
        <v>0.6</v>
      </c>
      <c r="I79" s="36">
        <v>0.2</v>
      </c>
      <c r="J79" s="37">
        <v>0.215</v>
      </c>
      <c r="K79" s="36">
        <v>1.2</v>
      </c>
      <c r="L79" s="23">
        <v>1.25</v>
      </c>
      <c r="M79" s="17">
        <f t="shared" si="13"/>
        <v>531487.31730769225</v>
      </c>
      <c r="N79" s="42">
        <f t="shared" si="14"/>
        <v>0</v>
      </c>
      <c r="O79" s="13"/>
    </row>
    <row r="80" spans="1:15" ht="15.5" x14ac:dyDescent="0.35">
      <c r="A80" s="14" t="s">
        <v>19</v>
      </c>
      <c r="B80" s="15" t="s">
        <v>80</v>
      </c>
      <c r="C80" s="12" t="s">
        <v>30</v>
      </c>
      <c r="D80" s="12"/>
      <c r="E80" s="12">
        <v>0.1</v>
      </c>
      <c r="F80" s="22">
        <f t="shared" si="12"/>
        <v>0</v>
      </c>
      <c r="G80" s="12">
        <v>3.33</v>
      </c>
      <c r="H80" s="36">
        <v>0.6</v>
      </c>
      <c r="I80" s="36">
        <v>0.2</v>
      </c>
      <c r="J80" s="37">
        <v>0.215</v>
      </c>
      <c r="K80" s="36">
        <v>1.2</v>
      </c>
      <c r="L80" s="23">
        <v>1.25</v>
      </c>
      <c r="M80" s="17">
        <f t="shared" si="13"/>
        <v>531487.31730769225</v>
      </c>
      <c r="N80" s="42">
        <f t="shared" si="14"/>
        <v>0</v>
      </c>
      <c r="O80" s="13"/>
    </row>
    <row r="81" spans="1:15" ht="15.5" x14ac:dyDescent="0.35">
      <c r="A81" s="14" t="s">
        <v>19</v>
      </c>
      <c r="B81" s="15" t="s">
        <v>89</v>
      </c>
      <c r="C81" s="12" t="s">
        <v>30</v>
      </c>
      <c r="D81" s="12"/>
      <c r="E81" s="12">
        <v>0.05</v>
      </c>
      <c r="F81" s="22">
        <f t="shared" si="12"/>
        <v>0</v>
      </c>
      <c r="G81" s="12">
        <v>3.33</v>
      </c>
      <c r="H81" s="36">
        <v>0.6</v>
      </c>
      <c r="I81" s="36">
        <v>0.2</v>
      </c>
      <c r="J81" s="37">
        <v>0.215</v>
      </c>
      <c r="K81" s="36">
        <v>1.2</v>
      </c>
      <c r="L81" s="23">
        <v>1.25</v>
      </c>
      <c r="M81" s="17">
        <f t="shared" si="13"/>
        <v>531487.31730769225</v>
      </c>
      <c r="N81" s="42">
        <f t="shared" si="14"/>
        <v>0</v>
      </c>
      <c r="O81" s="13"/>
    </row>
    <row r="82" spans="1:15" ht="31" x14ac:dyDescent="0.35">
      <c r="A82" s="35" t="s">
        <v>42</v>
      </c>
      <c r="B82" s="25" t="s">
        <v>90</v>
      </c>
      <c r="C82" s="12"/>
      <c r="D82" s="12"/>
      <c r="E82" s="12"/>
      <c r="F82" s="22"/>
      <c r="G82" s="12"/>
      <c r="H82" s="20"/>
      <c r="I82" s="20"/>
      <c r="J82" s="20"/>
      <c r="K82" s="20"/>
      <c r="L82" s="20"/>
      <c r="M82" s="24"/>
      <c r="N82" s="42">
        <f>SUM(N83:N89)</f>
        <v>279030841.58653843</v>
      </c>
      <c r="O82" s="13"/>
    </row>
    <row r="83" spans="1:15" ht="15.5" x14ac:dyDescent="0.35">
      <c r="A83" s="12" t="s">
        <v>19</v>
      </c>
      <c r="B83" s="15" t="s">
        <v>91</v>
      </c>
      <c r="C83" s="12" t="s">
        <v>51</v>
      </c>
      <c r="D83" s="12"/>
      <c r="E83" s="12">
        <v>1</v>
      </c>
      <c r="F83" s="22">
        <f t="shared" si="12"/>
        <v>0</v>
      </c>
      <c r="G83" s="12">
        <v>3.33</v>
      </c>
      <c r="H83" s="36">
        <v>0.6</v>
      </c>
      <c r="I83" s="36">
        <v>0.2</v>
      </c>
      <c r="J83" s="37">
        <v>0.215</v>
      </c>
      <c r="K83" s="36">
        <v>1.2</v>
      </c>
      <c r="L83" s="23">
        <v>1.25</v>
      </c>
      <c r="M83" s="17">
        <f t="shared" si="13"/>
        <v>531487.31730769225</v>
      </c>
      <c r="N83" s="42">
        <f t="shared" si="14"/>
        <v>0</v>
      </c>
      <c r="O83" s="13"/>
    </row>
    <row r="84" spans="1:15" ht="15.5" x14ac:dyDescent="0.35">
      <c r="A84" s="12" t="s">
        <v>19</v>
      </c>
      <c r="B84" s="15" t="s">
        <v>92</v>
      </c>
      <c r="C84" s="12" t="s">
        <v>51</v>
      </c>
      <c r="D84" s="12">
        <v>350</v>
      </c>
      <c r="E84" s="12">
        <v>1.5</v>
      </c>
      <c r="F84" s="22">
        <f t="shared" si="12"/>
        <v>525</v>
      </c>
      <c r="G84" s="12">
        <v>3.33</v>
      </c>
      <c r="H84" s="36">
        <v>0.6</v>
      </c>
      <c r="I84" s="36">
        <v>0.2</v>
      </c>
      <c r="J84" s="37">
        <v>0.215</v>
      </c>
      <c r="K84" s="36">
        <v>1.2</v>
      </c>
      <c r="L84" s="23">
        <v>1.25</v>
      </c>
      <c r="M84" s="17">
        <f t="shared" si="13"/>
        <v>531487.31730769225</v>
      </c>
      <c r="N84" s="42">
        <f t="shared" si="14"/>
        <v>279030841.58653843</v>
      </c>
      <c r="O84" s="13"/>
    </row>
    <row r="85" spans="1:15" ht="15.5" x14ac:dyDescent="0.35">
      <c r="A85" s="12" t="s">
        <v>19</v>
      </c>
      <c r="B85" s="15" t="s">
        <v>93</v>
      </c>
      <c r="C85" s="12" t="s">
        <v>51</v>
      </c>
      <c r="D85" s="12"/>
      <c r="E85" s="12">
        <v>2</v>
      </c>
      <c r="F85" s="22">
        <f t="shared" si="12"/>
        <v>0</v>
      </c>
      <c r="G85" s="12">
        <v>3.33</v>
      </c>
      <c r="H85" s="36">
        <v>0.6</v>
      </c>
      <c r="I85" s="36">
        <v>0.2</v>
      </c>
      <c r="J85" s="37">
        <v>0.215</v>
      </c>
      <c r="K85" s="36">
        <v>1.2</v>
      </c>
      <c r="L85" s="23">
        <v>1.25</v>
      </c>
      <c r="M85" s="17">
        <f t="shared" si="13"/>
        <v>531487.31730769225</v>
      </c>
      <c r="N85" s="42">
        <f t="shared" si="14"/>
        <v>0</v>
      </c>
      <c r="O85" s="13"/>
    </row>
    <row r="86" spans="1:15" ht="15.5" x14ac:dyDescent="0.35">
      <c r="A86" s="12" t="s">
        <v>19</v>
      </c>
      <c r="B86" s="15" t="s">
        <v>94</v>
      </c>
      <c r="C86" s="12" t="s">
        <v>51</v>
      </c>
      <c r="D86" s="12"/>
      <c r="E86" s="12">
        <v>3</v>
      </c>
      <c r="F86" s="22">
        <f t="shared" si="12"/>
        <v>0</v>
      </c>
      <c r="G86" s="12">
        <v>3.33</v>
      </c>
      <c r="H86" s="36">
        <v>0.6</v>
      </c>
      <c r="I86" s="36">
        <v>0.2</v>
      </c>
      <c r="J86" s="37">
        <v>0.215</v>
      </c>
      <c r="K86" s="36">
        <v>1.2</v>
      </c>
      <c r="L86" s="23">
        <v>1.25</v>
      </c>
      <c r="M86" s="17">
        <f t="shared" si="13"/>
        <v>531487.31730769225</v>
      </c>
      <c r="N86" s="42">
        <f t="shared" si="14"/>
        <v>0</v>
      </c>
      <c r="O86" s="13"/>
    </row>
    <row r="87" spans="1:15" ht="15.5" x14ac:dyDescent="0.35">
      <c r="A87" s="12" t="s">
        <v>19</v>
      </c>
      <c r="B87" s="15" t="s">
        <v>95</v>
      </c>
      <c r="C87" s="12" t="s">
        <v>51</v>
      </c>
      <c r="D87" s="12"/>
      <c r="E87" s="12">
        <v>4</v>
      </c>
      <c r="F87" s="22">
        <f t="shared" si="12"/>
        <v>0</v>
      </c>
      <c r="G87" s="12">
        <v>3.33</v>
      </c>
      <c r="H87" s="36">
        <v>0.6</v>
      </c>
      <c r="I87" s="36">
        <v>0.2</v>
      </c>
      <c r="J87" s="37">
        <v>0.215</v>
      </c>
      <c r="K87" s="36">
        <v>1.2</v>
      </c>
      <c r="L87" s="23">
        <v>1.25</v>
      </c>
      <c r="M87" s="17">
        <f t="shared" si="13"/>
        <v>531487.31730769225</v>
      </c>
      <c r="N87" s="42">
        <f t="shared" si="14"/>
        <v>0</v>
      </c>
      <c r="O87" s="13"/>
    </row>
    <row r="88" spans="1:15" ht="15.5" x14ac:dyDescent="0.35">
      <c r="A88" s="12" t="s">
        <v>19</v>
      </c>
      <c r="B88" s="15" t="s">
        <v>96</v>
      </c>
      <c r="C88" s="12" t="s">
        <v>51</v>
      </c>
      <c r="D88" s="12"/>
      <c r="E88" s="12">
        <v>5</v>
      </c>
      <c r="F88" s="22">
        <f t="shared" si="12"/>
        <v>0</v>
      </c>
      <c r="G88" s="12">
        <v>3.33</v>
      </c>
      <c r="H88" s="36">
        <v>0.6</v>
      </c>
      <c r="I88" s="36">
        <v>0.2</v>
      </c>
      <c r="J88" s="37">
        <v>0.215</v>
      </c>
      <c r="K88" s="36">
        <v>1.2</v>
      </c>
      <c r="L88" s="23">
        <v>1.25</v>
      </c>
      <c r="M88" s="17">
        <f t="shared" si="13"/>
        <v>531487.31730769225</v>
      </c>
      <c r="N88" s="42">
        <f t="shared" si="14"/>
        <v>0</v>
      </c>
      <c r="O88" s="13"/>
    </row>
    <row r="89" spans="1:15" ht="15.5" x14ac:dyDescent="0.35">
      <c r="A89" s="12" t="s">
        <v>19</v>
      </c>
      <c r="B89" s="15" t="s">
        <v>97</v>
      </c>
      <c r="C89" s="12" t="s">
        <v>51</v>
      </c>
      <c r="D89" s="12"/>
      <c r="E89" s="12">
        <v>6</v>
      </c>
      <c r="F89" s="22">
        <f t="shared" si="12"/>
        <v>0</v>
      </c>
      <c r="G89" s="12">
        <v>3.33</v>
      </c>
      <c r="H89" s="36">
        <v>0.6</v>
      </c>
      <c r="I89" s="36">
        <v>0.2</v>
      </c>
      <c r="J89" s="37">
        <v>0.215</v>
      </c>
      <c r="K89" s="36">
        <v>1.2</v>
      </c>
      <c r="L89" s="23">
        <v>1.25</v>
      </c>
      <c r="M89" s="17">
        <f t="shared" si="13"/>
        <v>531487.31730769225</v>
      </c>
      <c r="N89" s="42">
        <f t="shared" si="14"/>
        <v>0</v>
      </c>
      <c r="O89" s="13"/>
    </row>
    <row r="90" spans="1:15" ht="15.5" x14ac:dyDescent="0.35">
      <c r="A90" s="9" t="s">
        <v>98</v>
      </c>
      <c r="B90" s="10" t="s">
        <v>99</v>
      </c>
      <c r="C90" s="12"/>
      <c r="D90" s="12"/>
      <c r="E90" s="12"/>
      <c r="F90" s="22"/>
      <c r="G90" s="12"/>
      <c r="H90" s="20"/>
      <c r="I90" s="20"/>
      <c r="J90" s="20"/>
      <c r="K90" s="20"/>
      <c r="L90" s="20"/>
      <c r="M90" s="24"/>
      <c r="N90" s="42">
        <f>N91+N96+N101+N116+N117+N125+N126</f>
        <v>179090759.69230771</v>
      </c>
      <c r="O90" s="13"/>
    </row>
    <row r="91" spans="1:15" ht="15.5" x14ac:dyDescent="0.35">
      <c r="A91" s="9">
        <v>1</v>
      </c>
      <c r="B91" s="10" t="s">
        <v>100</v>
      </c>
      <c r="C91" s="12"/>
      <c r="D91" s="12"/>
      <c r="E91" s="12"/>
      <c r="F91" s="22"/>
      <c r="G91" s="12"/>
      <c r="H91" s="20"/>
      <c r="I91" s="20"/>
      <c r="J91" s="20"/>
      <c r="K91" s="20"/>
      <c r="L91" s="20"/>
      <c r="M91" s="24"/>
      <c r="N91" s="42">
        <f>SUM(N92:N95)</f>
        <v>93321609.192307696</v>
      </c>
      <c r="O91" s="13"/>
    </row>
    <row r="92" spans="1:15" ht="46.5" x14ac:dyDescent="0.35">
      <c r="A92" s="12" t="s">
        <v>19</v>
      </c>
      <c r="B92" s="15" t="s">
        <v>101</v>
      </c>
      <c r="C92" s="12" t="s">
        <v>66</v>
      </c>
      <c r="D92" s="12">
        <v>75</v>
      </c>
      <c r="E92" s="12">
        <v>0.3</v>
      </c>
      <c r="F92" s="22">
        <f t="shared" ref="F92:F100" si="15">E92*D92</f>
        <v>22.5</v>
      </c>
      <c r="G92" s="12">
        <v>3.66</v>
      </c>
      <c r="H92" s="36"/>
      <c r="I92" s="36">
        <v>0.2</v>
      </c>
      <c r="J92" s="37">
        <v>0.215</v>
      </c>
      <c r="K92" s="36">
        <v>1.2</v>
      </c>
      <c r="L92" s="36">
        <v>1</v>
      </c>
      <c r="M92" s="17">
        <f t="shared" ref="M92:M100" si="16">((2530000*(G92+H92+I92)+(2530000*(G92+H92+I92)*J92)*K92*L92))/26</f>
        <v>472514.47692307696</v>
      </c>
      <c r="N92" s="42">
        <f t="shared" si="14"/>
        <v>10631575.730769232</v>
      </c>
      <c r="O92" s="13"/>
    </row>
    <row r="93" spans="1:15" ht="46.5" x14ac:dyDescent="0.35">
      <c r="A93" s="12" t="s">
        <v>19</v>
      </c>
      <c r="B93" s="15" t="s">
        <v>102</v>
      </c>
      <c r="C93" s="12" t="s">
        <v>66</v>
      </c>
      <c r="D93" s="12">
        <v>350</v>
      </c>
      <c r="E93" s="12">
        <v>0.5</v>
      </c>
      <c r="F93" s="22">
        <f t="shared" si="15"/>
        <v>175</v>
      </c>
      <c r="G93" s="12">
        <v>3.66</v>
      </c>
      <c r="H93" s="36"/>
      <c r="I93" s="36">
        <v>0.2</v>
      </c>
      <c r="J93" s="37">
        <v>0.215</v>
      </c>
      <c r="K93" s="36">
        <v>1.2</v>
      </c>
      <c r="L93" s="36">
        <v>1</v>
      </c>
      <c r="M93" s="17">
        <f t="shared" si="16"/>
        <v>472514.47692307696</v>
      </c>
      <c r="N93" s="42">
        <f t="shared" si="14"/>
        <v>82690033.461538464</v>
      </c>
      <c r="O93" s="13"/>
    </row>
    <row r="94" spans="1:15" ht="31" x14ac:dyDescent="0.35">
      <c r="A94" s="12" t="s">
        <v>19</v>
      </c>
      <c r="B94" s="15" t="s">
        <v>103</v>
      </c>
      <c r="C94" s="12" t="s">
        <v>66</v>
      </c>
      <c r="D94" s="12"/>
      <c r="E94" s="12">
        <v>0.15</v>
      </c>
      <c r="F94" s="22">
        <f t="shared" si="15"/>
        <v>0</v>
      </c>
      <c r="G94" s="12">
        <v>3.66</v>
      </c>
      <c r="H94" s="36"/>
      <c r="I94" s="36">
        <v>0.2</v>
      </c>
      <c r="J94" s="37">
        <v>0.215</v>
      </c>
      <c r="K94" s="36">
        <v>1.2</v>
      </c>
      <c r="L94" s="36">
        <v>1</v>
      </c>
      <c r="M94" s="17">
        <f t="shared" si="16"/>
        <v>472514.47692307696</v>
      </c>
      <c r="N94" s="42">
        <f t="shared" si="14"/>
        <v>0</v>
      </c>
      <c r="O94" s="13"/>
    </row>
    <row r="95" spans="1:15" ht="31" x14ac:dyDescent="0.35">
      <c r="A95" s="12" t="s">
        <v>19</v>
      </c>
      <c r="B95" s="15" t="s">
        <v>104</v>
      </c>
      <c r="C95" s="12" t="s">
        <v>66</v>
      </c>
      <c r="D95" s="12"/>
      <c r="E95" s="12">
        <v>0.25</v>
      </c>
      <c r="F95" s="22">
        <f t="shared" si="15"/>
        <v>0</v>
      </c>
      <c r="G95" s="12">
        <v>3.66</v>
      </c>
      <c r="H95" s="36"/>
      <c r="I95" s="36">
        <v>0.2</v>
      </c>
      <c r="J95" s="37">
        <v>0.215</v>
      </c>
      <c r="K95" s="36">
        <v>1.2</v>
      </c>
      <c r="L95" s="36">
        <v>1</v>
      </c>
      <c r="M95" s="17">
        <f t="shared" si="16"/>
        <v>472514.47692307696</v>
      </c>
      <c r="N95" s="42">
        <f t="shared" si="14"/>
        <v>0</v>
      </c>
      <c r="O95" s="13"/>
    </row>
    <row r="96" spans="1:15" ht="15.5" x14ac:dyDescent="0.35">
      <c r="A96" s="9">
        <v>2</v>
      </c>
      <c r="B96" s="10" t="s">
        <v>105</v>
      </c>
      <c r="C96" s="12"/>
      <c r="D96" s="12"/>
      <c r="E96" s="12"/>
      <c r="F96" s="22"/>
      <c r="G96" s="12"/>
      <c r="H96" s="20"/>
      <c r="I96" s="36">
        <v>0.2</v>
      </c>
      <c r="J96" s="37">
        <v>0.215</v>
      </c>
      <c r="K96" s="36">
        <v>1.2</v>
      </c>
      <c r="L96" s="36">
        <v>1</v>
      </c>
      <c r="M96" s="17">
        <f t="shared" si="16"/>
        <v>24482.615384615383</v>
      </c>
      <c r="N96" s="42">
        <f>SUM(N97:N100)</f>
        <v>26282087.61538462</v>
      </c>
      <c r="O96" s="13"/>
    </row>
    <row r="97" spans="1:15" ht="15.5" x14ac:dyDescent="0.35">
      <c r="A97" s="14" t="s">
        <v>19</v>
      </c>
      <c r="B97" s="15" t="s">
        <v>33</v>
      </c>
      <c r="C97" s="12" t="s">
        <v>34</v>
      </c>
      <c r="D97" s="12"/>
      <c r="E97" s="12">
        <v>7.6</v>
      </c>
      <c r="F97" s="22">
        <f t="shared" si="15"/>
        <v>0</v>
      </c>
      <c r="G97" s="12">
        <v>4.32</v>
      </c>
      <c r="H97" s="36"/>
      <c r="I97" s="36">
        <v>0.2</v>
      </c>
      <c r="J97" s="37">
        <v>0.215</v>
      </c>
      <c r="K97" s="36">
        <v>1.2</v>
      </c>
      <c r="L97" s="36">
        <v>1</v>
      </c>
      <c r="M97" s="17">
        <f t="shared" si="16"/>
        <v>553307.10769230779</v>
      </c>
      <c r="N97" s="42">
        <f t="shared" si="14"/>
        <v>0</v>
      </c>
      <c r="O97" s="13"/>
    </row>
    <row r="98" spans="1:15" ht="15.5" x14ac:dyDescent="0.35">
      <c r="A98" s="14" t="s">
        <v>19</v>
      </c>
      <c r="B98" s="15" t="s">
        <v>35</v>
      </c>
      <c r="C98" s="12" t="s">
        <v>34</v>
      </c>
      <c r="D98" s="12"/>
      <c r="E98" s="12">
        <v>7.9</v>
      </c>
      <c r="F98" s="22">
        <f t="shared" si="15"/>
        <v>0</v>
      </c>
      <c r="G98" s="12">
        <v>4.32</v>
      </c>
      <c r="H98" s="36"/>
      <c r="I98" s="36">
        <v>0.2</v>
      </c>
      <c r="J98" s="37">
        <v>0.215</v>
      </c>
      <c r="K98" s="36">
        <v>1.2</v>
      </c>
      <c r="L98" s="36">
        <v>1</v>
      </c>
      <c r="M98" s="17">
        <f t="shared" si="16"/>
        <v>553307.10769230779</v>
      </c>
      <c r="N98" s="42">
        <f t="shared" si="14"/>
        <v>0</v>
      </c>
      <c r="O98" s="13"/>
    </row>
    <row r="99" spans="1:15" ht="15.5" x14ac:dyDescent="0.35">
      <c r="A99" s="14" t="s">
        <v>19</v>
      </c>
      <c r="B99" s="15" t="s">
        <v>36</v>
      </c>
      <c r="C99" s="12" t="s">
        <v>34</v>
      </c>
      <c r="D99" s="12">
        <v>5</v>
      </c>
      <c r="E99" s="12">
        <v>9.5</v>
      </c>
      <c r="F99" s="22">
        <f t="shared" si="15"/>
        <v>47.5</v>
      </c>
      <c r="G99" s="12">
        <v>4.32</v>
      </c>
      <c r="H99" s="36"/>
      <c r="I99" s="36">
        <v>0.2</v>
      </c>
      <c r="J99" s="37">
        <v>0.215</v>
      </c>
      <c r="K99" s="36">
        <v>1.2</v>
      </c>
      <c r="L99" s="36">
        <v>1</v>
      </c>
      <c r="M99" s="17">
        <f t="shared" si="16"/>
        <v>553307.10769230779</v>
      </c>
      <c r="N99" s="42">
        <f t="shared" si="14"/>
        <v>26282087.61538462</v>
      </c>
      <c r="O99" s="13"/>
    </row>
    <row r="100" spans="1:15" ht="15.5" x14ac:dyDescent="0.35">
      <c r="A100" s="14" t="s">
        <v>19</v>
      </c>
      <c r="B100" s="15" t="s">
        <v>37</v>
      </c>
      <c r="C100" s="12" t="s">
        <v>34</v>
      </c>
      <c r="D100" s="12"/>
      <c r="E100" s="12">
        <v>11.4</v>
      </c>
      <c r="F100" s="22">
        <f t="shared" si="15"/>
        <v>0</v>
      </c>
      <c r="G100" s="12">
        <v>4.32</v>
      </c>
      <c r="H100" s="36"/>
      <c r="I100" s="36">
        <v>0.2</v>
      </c>
      <c r="J100" s="37">
        <v>0.215</v>
      </c>
      <c r="K100" s="36">
        <v>1.2</v>
      </c>
      <c r="L100" s="36">
        <v>1</v>
      </c>
      <c r="M100" s="17">
        <f t="shared" si="16"/>
        <v>553307.10769230779</v>
      </c>
      <c r="N100" s="42">
        <f t="shared" si="14"/>
        <v>0</v>
      </c>
      <c r="O100" s="13"/>
    </row>
    <row r="101" spans="1:15" ht="15.5" x14ac:dyDescent="0.35">
      <c r="A101" s="9">
        <v>3</v>
      </c>
      <c r="B101" s="10" t="s">
        <v>106</v>
      </c>
      <c r="C101" s="12"/>
      <c r="D101" s="12"/>
      <c r="E101" s="12"/>
      <c r="F101" s="12"/>
      <c r="G101" s="12"/>
      <c r="H101" s="20"/>
      <c r="I101" s="20"/>
      <c r="J101" s="20"/>
      <c r="K101" s="20"/>
      <c r="L101" s="20"/>
      <c r="M101" s="24"/>
      <c r="N101" s="42">
        <f>SUM(N102+N107)</f>
        <v>33076013.384615388</v>
      </c>
      <c r="O101" s="13"/>
    </row>
    <row r="102" spans="1:15" ht="15.5" x14ac:dyDescent="0.35">
      <c r="A102" s="14" t="s">
        <v>107</v>
      </c>
      <c r="B102" s="15" t="s">
        <v>85</v>
      </c>
      <c r="C102" s="12"/>
      <c r="D102" s="12"/>
      <c r="E102" s="12"/>
      <c r="F102" s="12"/>
      <c r="G102" s="12"/>
      <c r="H102" s="20"/>
      <c r="I102" s="20"/>
      <c r="J102" s="20"/>
      <c r="K102" s="20"/>
      <c r="L102" s="20"/>
      <c r="M102" s="24"/>
      <c r="N102" s="42">
        <f>SUM(N103:N106)</f>
        <v>0</v>
      </c>
      <c r="O102" s="13"/>
    </row>
    <row r="103" spans="1:15" ht="15.5" x14ac:dyDescent="0.35">
      <c r="A103" s="14"/>
      <c r="B103" s="15" t="s">
        <v>108</v>
      </c>
      <c r="C103" s="12" t="s">
        <v>30</v>
      </c>
      <c r="D103" s="12"/>
      <c r="E103" s="12">
        <v>3.0000000000000001E-3</v>
      </c>
      <c r="F103" s="22">
        <f t="shared" ref="F103:F105" si="17">E103*D103</f>
        <v>0</v>
      </c>
      <c r="G103" s="12">
        <v>3.66</v>
      </c>
      <c r="H103" s="20"/>
      <c r="I103" s="36">
        <v>0.2</v>
      </c>
      <c r="J103" s="37">
        <v>0.215</v>
      </c>
      <c r="K103" s="36">
        <v>1.2</v>
      </c>
      <c r="L103" s="36">
        <v>1</v>
      </c>
      <c r="M103" s="17">
        <f t="shared" ref="M103:M115" si="18">((2530000*(G103+H103+I103)+(2530000*(G103+H103+I103)*J103)*K103*L103))/26</f>
        <v>472514.47692307696</v>
      </c>
      <c r="N103" s="42">
        <f t="shared" si="14"/>
        <v>0</v>
      </c>
      <c r="O103" s="13"/>
    </row>
    <row r="104" spans="1:15" ht="15.5" x14ac:dyDescent="0.35">
      <c r="A104" s="14"/>
      <c r="B104" s="15" t="s">
        <v>88</v>
      </c>
      <c r="C104" s="12" t="s">
        <v>30</v>
      </c>
      <c r="D104" s="12"/>
      <c r="E104" s="12">
        <v>2.5000000000000001E-2</v>
      </c>
      <c r="F104" s="22">
        <f t="shared" si="17"/>
        <v>0</v>
      </c>
      <c r="G104" s="12">
        <v>3.66</v>
      </c>
      <c r="H104" s="20"/>
      <c r="I104" s="36">
        <v>0.2</v>
      </c>
      <c r="J104" s="37">
        <v>0.215</v>
      </c>
      <c r="K104" s="36">
        <v>1.2</v>
      </c>
      <c r="L104" s="36">
        <v>1</v>
      </c>
      <c r="M104" s="17">
        <f t="shared" si="18"/>
        <v>472514.47692307696</v>
      </c>
      <c r="N104" s="42">
        <f t="shared" si="14"/>
        <v>0</v>
      </c>
      <c r="O104" s="13"/>
    </row>
    <row r="105" spans="1:15" ht="15.5" x14ac:dyDescent="0.35">
      <c r="A105" s="14"/>
      <c r="B105" s="15" t="s">
        <v>80</v>
      </c>
      <c r="C105" s="12" t="s">
        <v>30</v>
      </c>
      <c r="D105" s="12"/>
      <c r="E105" s="12">
        <v>0.02</v>
      </c>
      <c r="F105" s="22">
        <f t="shared" si="17"/>
        <v>0</v>
      </c>
      <c r="G105" s="12">
        <v>3.66</v>
      </c>
      <c r="H105" s="20"/>
      <c r="I105" s="36">
        <v>0.2</v>
      </c>
      <c r="J105" s="37">
        <v>0.215</v>
      </c>
      <c r="K105" s="36">
        <v>1.2</v>
      </c>
      <c r="L105" s="36">
        <v>1</v>
      </c>
      <c r="M105" s="17">
        <f t="shared" si="18"/>
        <v>472514.47692307696</v>
      </c>
      <c r="N105" s="42">
        <f t="shared" si="14"/>
        <v>0</v>
      </c>
      <c r="O105" s="13"/>
    </row>
    <row r="106" spans="1:15" ht="15.5" x14ac:dyDescent="0.35">
      <c r="A106" s="14"/>
      <c r="B106" s="15" t="s">
        <v>89</v>
      </c>
      <c r="C106" s="12" t="s">
        <v>30</v>
      </c>
      <c r="D106" s="12"/>
      <c r="E106" s="12">
        <v>1.4999999999999999E-2</v>
      </c>
      <c r="F106" s="22">
        <f>E106*D106</f>
        <v>0</v>
      </c>
      <c r="G106" s="12">
        <v>3.66</v>
      </c>
      <c r="H106" s="20"/>
      <c r="I106" s="36">
        <v>0.2</v>
      </c>
      <c r="J106" s="37">
        <v>0.215</v>
      </c>
      <c r="K106" s="36">
        <v>1.2</v>
      </c>
      <c r="L106" s="36">
        <v>1</v>
      </c>
      <c r="M106" s="17">
        <f t="shared" si="18"/>
        <v>472514.47692307696</v>
      </c>
      <c r="N106" s="42">
        <f t="shared" si="14"/>
        <v>0</v>
      </c>
      <c r="O106" s="13"/>
    </row>
    <row r="107" spans="1:15" ht="31" x14ac:dyDescent="0.35">
      <c r="A107" s="12" t="s">
        <v>109</v>
      </c>
      <c r="B107" s="15" t="s">
        <v>90</v>
      </c>
      <c r="C107" s="12"/>
      <c r="D107" s="12"/>
      <c r="E107" s="12"/>
      <c r="F107" s="22">
        <f t="shared" ref="F107:F126" si="19">E107*D107</f>
        <v>0</v>
      </c>
      <c r="G107" s="12"/>
      <c r="H107" s="20"/>
      <c r="I107" s="20"/>
      <c r="J107" s="20"/>
      <c r="K107" s="20"/>
      <c r="L107" s="20"/>
      <c r="M107" s="24"/>
      <c r="N107" s="42">
        <f>SUM(N108:N115)</f>
        <v>33076013.384615388</v>
      </c>
      <c r="O107" s="13"/>
    </row>
    <row r="108" spans="1:15" ht="15.5" x14ac:dyDescent="0.35">
      <c r="A108" s="14" t="s">
        <v>19</v>
      </c>
      <c r="B108" s="15" t="s">
        <v>91</v>
      </c>
      <c r="C108" s="12" t="s">
        <v>51</v>
      </c>
      <c r="D108" s="12"/>
      <c r="E108" s="12">
        <v>0.1</v>
      </c>
      <c r="F108" s="22">
        <f t="shared" si="19"/>
        <v>0</v>
      </c>
      <c r="G108" s="12">
        <v>3.66</v>
      </c>
      <c r="H108" s="20"/>
      <c r="I108" s="36">
        <v>0.2</v>
      </c>
      <c r="J108" s="37">
        <v>0.215</v>
      </c>
      <c r="K108" s="36">
        <v>1.2</v>
      </c>
      <c r="L108" s="36">
        <v>1</v>
      </c>
      <c r="M108" s="17">
        <f t="shared" si="18"/>
        <v>472514.47692307696</v>
      </c>
      <c r="N108" s="42">
        <f t="shared" si="14"/>
        <v>0</v>
      </c>
      <c r="O108" s="13"/>
    </row>
    <row r="109" spans="1:15" ht="15.5" x14ac:dyDescent="0.35">
      <c r="A109" s="14" t="s">
        <v>19</v>
      </c>
      <c r="B109" s="15" t="s">
        <v>92</v>
      </c>
      <c r="C109" s="12" t="s">
        <v>51</v>
      </c>
      <c r="D109" s="12">
        <v>350</v>
      </c>
      <c r="E109" s="12">
        <v>0.2</v>
      </c>
      <c r="F109" s="22">
        <f t="shared" si="19"/>
        <v>70</v>
      </c>
      <c r="G109" s="12">
        <v>3.66</v>
      </c>
      <c r="H109" s="20"/>
      <c r="I109" s="36">
        <v>0.2</v>
      </c>
      <c r="J109" s="37">
        <v>0.215</v>
      </c>
      <c r="K109" s="36">
        <v>1.2</v>
      </c>
      <c r="L109" s="36">
        <v>1</v>
      </c>
      <c r="M109" s="17">
        <f t="shared" si="18"/>
        <v>472514.47692307696</v>
      </c>
      <c r="N109" s="42">
        <f t="shared" si="14"/>
        <v>33076013.384615388</v>
      </c>
      <c r="O109" s="13"/>
    </row>
    <row r="110" spans="1:15" ht="15.5" x14ac:dyDescent="0.35">
      <c r="A110" s="14" t="s">
        <v>19</v>
      </c>
      <c r="B110" s="15" t="s">
        <v>93</v>
      </c>
      <c r="C110" s="12" t="s">
        <v>51</v>
      </c>
      <c r="D110" s="12"/>
      <c r="E110" s="12">
        <v>0.3</v>
      </c>
      <c r="F110" s="22">
        <f t="shared" si="19"/>
        <v>0</v>
      </c>
      <c r="G110" s="12">
        <v>3.66</v>
      </c>
      <c r="H110" s="20"/>
      <c r="I110" s="36">
        <v>0.2</v>
      </c>
      <c r="J110" s="37">
        <v>0.215</v>
      </c>
      <c r="K110" s="36">
        <v>1.2</v>
      </c>
      <c r="L110" s="36">
        <v>1</v>
      </c>
      <c r="M110" s="17">
        <f t="shared" si="18"/>
        <v>472514.47692307696</v>
      </c>
      <c r="N110" s="42">
        <f t="shared" si="14"/>
        <v>0</v>
      </c>
      <c r="O110" s="13"/>
    </row>
    <row r="111" spans="1:15" ht="15.5" x14ac:dyDescent="0.35">
      <c r="A111" s="14" t="s">
        <v>19</v>
      </c>
      <c r="B111" s="15" t="s">
        <v>94</v>
      </c>
      <c r="C111" s="12" t="s">
        <v>51</v>
      </c>
      <c r="D111" s="12"/>
      <c r="E111" s="12">
        <v>0.4</v>
      </c>
      <c r="F111" s="22">
        <f t="shared" si="19"/>
        <v>0</v>
      </c>
      <c r="G111" s="12">
        <v>3.66</v>
      </c>
      <c r="H111" s="20"/>
      <c r="I111" s="36">
        <v>0.2</v>
      </c>
      <c r="J111" s="37">
        <v>0.215</v>
      </c>
      <c r="K111" s="36">
        <v>1.2</v>
      </c>
      <c r="L111" s="36">
        <v>1</v>
      </c>
      <c r="M111" s="17">
        <f t="shared" si="18"/>
        <v>472514.47692307696</v>
      </c>
      <c r="N111" s="42">
        <f t="shared" si="14"/>
        <v>0</v>
      </c>
      <c r="O111" s="13"/>
    </row>
    <row r="112" spans="1:15" ht="15.5" x14ac:dyDescent="0.35">
      <c r="A112" s="14" t="s">
        <v>19</v>
      </c>
      <c r="B112" s="15" t="s">
        <v>95</v>
      </c>
      <c r="C112" s="12" t="s">
        <v>51</v>
      </c>
      <c r="D112" s="12"/>
      <c r="E112" s="12">
        <v>0.5</v>
      </c>
      <c r="F112" s="22">
        <f t="shared" si="19"/>
        <v>0</v>
      </c>
      <c r="G112" s="12">
        <v>3.66</v>
      </c>
      <c r="H112" s="20"/>
      <c r="I112" s="36">
        <v>0.2</v>
      </c>
      <c r="J112" s="37">
        <v>0.215</v>
      </c>
      <c r="K112" s="36">
        <v>1.2</v>
      </c>
      <c r="L112" s="36">
        <v>1</v>
      </c>
      <c r="M112" s="17">
        <f t="shared" si="18"/>
        <v>472514.47692307696</v>
      </c>
      <c r="N112" s="42">
        <f t="shared" si="14"/>
        <v>0</v>
      </c>
      <c r="O112" s="13"/>
    </row>
    <row r="113" spans="1:15" ht="15.5" x14ac:dyDescent="0.35">
      <c r="A113" s="14" t="s">
        <v>19</v>
      </c>
      <c r="B113" s="15" t="s">
        <v>96</v>
      </c>
      <c r="C113" s="12" t="s">
        <v>51</v>
      </c>
      <c r="D113" s="12"/>
      <c r="E113" s="12">
        <v>0.6</v>
      </c>
      <c r="F113" s="22">
        <f t="shared" si="19"/>
        <v>0</v>
      </c>
      <c r="G113" s="12">
        <v>3.66</v>
      </c>
      <c r="H113" s="20"/>
      <c r="I113" s="36">
        <v>0.2</v>
      </c>
      <c r="J113" s="37">
        <v>0.215</v>
      </c>
      <c r="K113" s="36">
        <v>1.2</v>
      </c>
      <c r="L113" s="36">
        <v>1</v>
      </c>
      <c r="M113" s="17">
        <f t="shared" si="18"/>
        <v>472514.47692307696</v>
      </c>
      <c r="N113" s="42">
        <f t="shared" si="14"/>
        <v>0</v>
      </c>
      <c r="O113" s="13"/>
    </row>
    <row r="114" spans="1:15" ht="15.5" x14ac:dyDescent="0.35">
      <c r="A114" s="14" t="s">
        <v>19</v>
      </c>
      <c r="B114" s="15" t="s">
        <v>110</v>
      </c>
      <c r="C114" s="12" t="s">
        <v>51</v>
      </c>
      <c r="D114" s="12"/>
      <c r="E114" s="12">
        <v>0.7</v>
      </c>
      <c r="F114" s="22">
        <f t="shared" si="19"/>
        <v>0</v>
      </c>
      <c r="G114" s="12">
        <v>3.66</v>
      </c>
      <c r="H114" s="20"/>
      <c r="I114" s="36">
        <v>0.2</v>
      </c>
      <c r="J114" s="37">
        <v>0.215</v>
      </c>
      <c r="K114" s="36">
        <v>1.2</v>
      </c>
      <c r="L114" s="36">
        <v>1</v>
      </c>
      <c r="M114" s="17">
        <f t="shared" si="18"/>
        <v>472514.47692307696</v>
      </c>
      <c r="N114" s="42">
        <f t="shared" si="14"/>
        <v>0</v>
      </c>
      <c r="O114" s="13"/>
    </row>
    <row r="115" spans="1:15" ht="15.5" x14ac:dyDescent="0.35">
      <c r="A115" s="14" t="s">
        <v>19</v>
      </c>
      <c r="B115" s="15" t="s">
        <v>111</v>
      </c>
      <c r="C115" s="12" t="s">
        <v>51</v>
      </c>
      <c r="D115" s="12"/>
      <c r="E115" s="12">
        <v>0.8</v>
      </c>
      <c r="F115" s="22">
        <f t="shared" si="19"/>
        <v>0</v>
      </c>
      <c r="G115" s="12">
        <v>3.66</v>
      </c>
      <c r="H115" s="20"/>
      <c r="I115" s="36">
        <v>0.2</v>
      </c>
      <c r="J115" s="37">
        <v>0.215</v>
      </c>
      <c r="K115" s="36">
        <v>1.2</v>
      </c>
      <c r="L115" s="36">
        <v>1</v>
      </c>
      <c r="M115" s="17">
        <f t="shared" si="18"/>
        <v>472514.47692307696</v>
      </c>
      <c r="N115" s="42">
        <f t="shared" si="14"/>
        <v>0</v>
      </c>
      <c r="O115" s="13"/>
    </row>
    <row r="116" spans="1:15" s="5" customFormat="1" ht="30" x14ac:dyDescent="0.35">
      <c r="A116" s="9">
        <v>4</v>
      </c>
      <c r="B116" s="10" t="s">
        <v>112</v>
      </c>
      <c r="C116" s="12" t="s">
        <v>113</v>
      </c>
      <c r="D116" s="12"/>
      <c r="E116" s="26">
        <v>0.25</v>
      </c>
      <c r="F116" s="22">
        <f>E116*D116</f>
        <v>0</v>
      </c>
      <c r="G116" s="12">
        <v>3.66</v>
      </c>
      <c r="H116" s="20"/>
      <c r="I116" s="20"/>
      <c r="J116" s="20"/>
      <c r="K116" s="20"/>
      <c r="L116" s="20"/>
      <c r="M116" s="17">
        <f>N101</f>
        <v>33076013.384615388</v>
      </c>
      <c r="N116" s="42">
        <f>M116*E116</f>
        <v>8269003.3461538469</v>
      </c>
      <c r="O116" s="13"/>
    </row>
    <row r="117" spans="1:15" ht="30" x14ac:dyDescent="0.35">
      <c r="A117" s="9">
        <v>5</v>
      </c>
      <c r="B117" s="10" t="s">
        <v>114</v>
      </c>
      <c r="C117" s="12"/>
      <c r="D117" s="12"/>
      <c r="E117" s="12"/>
      <c r="F117" s="22">
        <f t="shared" si="19"/>
        <v>0</v>
      </c>
      <c r="G117" s="12"/>
      <c r="H117" s="20"/>
      <c r="I117" s="20"/>
      <c r="J117" s="20"/>
      <c r="K117" s="20"/>
      <c r="L117" s="20"/>
      <c r="M117" s="24"/>
      <c r="N117" s="42">
        <f>SUM(N118:N124)</f>
        <v>8796615.3846153859</v>
      </c>
      <c r="O117" s="13"/>
    </row>
    <row r="118" spans="1:15" ht="15.5" x14ac:dyDescent="0.35">
      <c r="A118" s="14" t="s">
        <v>19</v>
      </c>
      <c r="B118" s="15" t="s">
        <v>20</v>
      </c>
      <c r="C118" s="12" t="s">
        <v>79</v>
      </c>
      <c r="D118" s="12"/>
      <c r="E118" s="12">
        <v>10</v>
      </c>
      <c r="F118" s="22">
        <f t="shared" si="19"/>
        <v>0</v>
      </c>
      <c r="G118" s="12">
        <v>4.32</v>
      </c>
      <c r="H118" s="20"/>
      <c r="I118" s="36">
        <v>0.2</v>
      </c>
      <c r="J118" s="37">
        <v>0.215</v>
      </c>
      <c r="K118" s="36">
        <v>1.2</v>
      </c>
      <c r="L118" s="20"/>
      <c r="M118" s="17">
        <f t="shared" ref="M118:M126" si="20">((2530000*(G118+H118+I118)+(2530000*(G118+H118+I118)*J118)*K118*L118))/26</f>
        <v>439830.76923076931</v>
      </c>
      <c r="N118" s="42">
        <f t="shared" si="14"/>
        <v>0</v>
      </c>
      <c r="O118" s="13"/>
    </row>
    <row r="119" spans="1:15" ht="15.5" x14ac:dyDescent="0.35">
      <c r="A119" s="14" t="s">
        <v>19</v>
      </c>
      <c r="B119" s="15" t="s">
        <v>80</v>
      </c>
      <c r="C119" s="12" t="s">
        <v>79</v>
      </c>
      <c r="D119" s="12"/>
      <c r="E119" s="12">
        <v>15</v>
      </c>
      <c r="F119" s="22">
        <f t="shared" si="19"/>
        <v>0</v>
      </c>
      <c r="G119" s="12">
        <v>4.32</v>
      </c>
      <c r="H119" s="20"/>
      <c r="I119" s="36">
        <v>0.2</v>
      </c>
      <c r="J119" s="37">
        <v>0.215</v>
      </c>
      <c r="K119" s="36">
        <v>1.2</v>
      </c>
      <c r="L119" s="20"/>
      <c r="M119" s="17">
        <f t="shared" si="20"/>
        <v>439830.76923076931</v>
      </c>
      <c r="N119" s="42">
        <f t="shared" si="14"/>
        <v>0</v>
      </c>
      <c r="O119" s="13"/>
    </row>
    <row r="120" spans="1:15" ht="15.5" x14ac:dyDescent="0.35">
      <c r="A120" s="14" t="s">
        <v>19</v>
      </c>
      <c r="B120" s="15" t="s">
        <v>81</v>
      </c>
      <c r="C120" s="12" t="s">
        <v>79</v>
      </c>
      <c r="D120" s="12">
        <v>1</v>
      </c>
      <c r="E120" s="12">
        <v>20</v>
      </c>
      <c r="F120" s="22">
        <f t="shared" si="19"/>
        <v>20</v>
      </c>
      <c r="G120" s="12">
        <v>4.32</v>
      </c>
      <c r="H120" s="20"/>
      <c r="I120" s="36">
        <v>0.2</v>
      </c>
      <c r="J120" s="37">
        <v>0.215</v>
      </c>
      <c r="K120" s="36">
        <v>1.2</v>
      </c>
      <c r="L120" s="20"/>
      <c r="M120" s="17">
        <f t="shared" si="20"/>
        <v>439830.76923076931</v>
      </c>
      <c r="N120" s="42">
        <f t="shared" si="14"/>
        <v>8796615.3846153859</v>
      </c>
      <c r="O120" s="13"/>
    </row>
    <row r="121" spans="1:15" ht="15.5" x14ac:dyDescent="0.35">
      <c r="A121" s="14" t="s">
        <v>19</v>
      </c>
      <c r="B121" s="15" t="s">
        <v>82</v>
      </c>
      <c r="C121" s="12" t="s">
        <v>79</v>
      </c>
      <c r="D121" s="12"/>
      <c r="E121" s="12">
        <v>25</v>
      </c>
      <c r="F121" s="22">
        <f t="shared" si="19"/>
        <v>0</v>
      </c>
      <c r="G121" s="12">
        <v>4.32</v>
      </c>
      <c r="H121" s="20"/>
      <c r="I121" s="36">
        <v>0.2</v>
      </c>
      <c r="J121" s="37">
        <v>0.215</v>
      </c>
      <c r="K121" s="36">
        <v>1.2</v>
      </c>
      <c r="L121" s="20"/>
      <c r="M121" s="17">
        <f t="shared" si="20"/>
        <v>439830.76923076931</v>
      </c>
      <c r="N121" s="42">
        <f t="shared" si="14"/>
        <v>0</v>
      </c>
      <c r="O121" s="13"/>
    </row>
    <row r="122" spans="1:15" ht="15.5" x14ac:dyDescent="0.35">
      <c r="A122" s="14" t="s">
        <v>19</v>
      </c>
      <c r="B122" s="15" t="s">
        <v>83</v>
      </c>
      <c r="C122" s="12" t="s">
        <v>79</v>
      </c>
      <c r="D122" s="12"/>
      <c r="E122" s="12">
        <v>30</v>
      </c>
      <c r="F122" s="22">
        <f t="shared" si="19"/>
        <v>0</v>
      </c>
      <c r="G122" s="12">
        <v>4.32</v>
      </c>
      <c r="H122" s="20"/>
      <c r="I122" s="36">
        <v>0.2</v>
      </c>
      <c r="J122" s="37">
        <v>0.215</v>
      </c>
      <c r="K122" s="36">
        <v>1.2</v>
      </c>
      <c r="L122" s="20"/>
      <c r="M122" s="17">
        <f t="shared" si="20"/>
        <v>439830.76923076931</v>
      </c>
      <c r="N122" s="42">
        <f t="shared" si="14"/>
        <v>0</v>
      </c>
      <c r="O122" s="13"/>
    </row>
    <row r="123" spans="1:15" ht="15.5" x14ac:dyDescent="0.35">
      <c r="A123" s="14" t="s">
        <v>19</v>
      </c>
      <c r="B123" s="15" t="s">
        <v>26</v>
      </c>
      <c r="C123" s="12" t="s">
        <v>79</v>
      </c>
      <c r="D123" s="12"/>
      <c r="E123" s="12">
        <v>35</v>
      </c>
      <c r="F123" s="22">
        <f t="shared" si="19"/>
        <v>0</v>
      </c>
      <c r="G123" s="12">
        <v>4.32</v>
      </c>
      <c r="H123" s="20"/>
      <c r="I123" s="36">
        <v>0.2</v>
      </c>
      <c r="J123" s="37">
        <v>0.215</v>
      </c>
      <c r="K123" s="36">
        <v>1.2</v>
      </c>
      <c r="L123" s="20"/>
      <c r="M123" s="17">
        <f t="shared" si="20"/>
        <v>439830.76923076931</v>
      </c>
      <c r="N123" s="42">
        <f t="shared" si="14"/>
        <v>0</v>
      </c>
      <c r="O123" s="13"/>
    </row>
    <row r="124" spans="1:15" ht="15.5" x14ac:dyDescent="0.35">
      <c r="A124" s="14" t="s">
        <v>19</v>
      </c>
      <c r="B124" s="15" t="s">
        <v>27</v>
      </c>
      <c r="C124" s="12" t="s">
        <v>79</v>
      </c>
      <c r="D124" s="12"/>
      <c r="E124" s="12">
        <v>40</v>
      </c>
      <c r="F124" s="22">
        <f t="shared" si="19"/>
        <v>0</v>
      </c>
      <c r="G124" s="12">
        <v>4.32</v>
      </c>
      <c r="H124" s="20"/>
      <c r="I124" s="36">
        <v>0.2</v>
      </c>
      <c r="J124" s="37">
        <v>0.215</v>
      </c>
      <c r="K124" s="36">
        <v>1.2</v>
      </c>
      <c r="L124" s="20"/>
      <c r="M124" s="17">
        <f t="shared" si="20"/>
        <v>439830.76923076931</v>
      </c>
      <c r="N124" s="42">
        <f t="shared" si="14"/>
        <v>0</v>
      </c>
      <c r="O124" s="13"/>
    </row>
    <row r="125" spans="1:15" ht="15.5" x14ac:dyDescent="0.35">
      <c r="A125" s="9">
        <v>6</v>
      </c>
      <c r="B125" s="10" t="s">
        <v>115</v>
      </c>
      <c r="C125" s="12" t="s">
        <v>79</v>
      </c>
      <c r="D125" s="12">
        <v>1</v>
      </c>
      <c r="E125" s="12">
        <v>15</v>
      </c>
      <c r="F125" s="22">
        <f t="shared" si="19"/>
        <v>15</v>
      </c>
      <c r="G125" s="12">
        <v>4.32</v>
      </c>
      <c r="H125" s="20"/>
      <c r="I125" s="36">
        <v>0.2</v>
      </c>
      <c r="J125" s="37">
        <v>0.215</v>
      </c>
      <c r="K125" s="36">
        <v>1.2</v>
      </c>
      <c r="L125" s="20"/>
      <c r="M125" s="17">
        <f t="shared" si="20"/>
        <v>439830.76923076931</v>
      </c>
      <c r="N125" s="42">
        <f t="shared" si="14"/>
        <v>6597461.5384615399</v>
      </c>
      <c r="O125" s="13"/>
    </row>
    <row r="126" spans="1:15" ht="15.5" x14ac:dyDescent="0.35">
      <c r="A126" s="9">
        <v>7</v>
      </c>
      <c r="B126" s="10" t="s">
        <v>116</v>
      </c>
      <c r="C126" s="12" t="s">
        <v>79</v>
      </c>
      <c r="D126" s="12">
        <v>1</v>
      </c>
      <c r="E126" s="12">
        <v>8</v>
      </c>
      <c r="F126" s="22">
        <f t="shared" si="19"/>
        <v>8</v>
      </c>
      <c r="G126" s="12">
        <v>3.33</v>
      </c>
      <c r="H126" s="20"/>
      <c r="I126" s="36">
        <v>0.2</v>
      </c>
      <c r="J126" s="37">
        <v>0.215</v>
      </c>
      <c r="K126" s="36">
        <v>1.2</v>
      </c>
      <c r="L126" s="20"/>
      <c r="M126" s="17">
        <f t="shared" si="20"/>
        <v>343496.15384615387</v>
      </c>
      <c r="N126" s="42">
        <f t="shared" si="14"/>
        <v>2747969.230769231</v>
      </c>
      <c r="O126" s="13"/>
    </row>
    <row r="127" spans="1:15" ht="15.5" x14ac:dyDescent="0.35">
      <c r="A127" s="9" t="s">
        <v>127</v>
      </c>
      <c r="B127" s="10" t="s">
        <v>117</v>
      </c>
      <c r="C127" s="12"/>
      <c r="D127" s="12"/>
      <c r="E127" s="12"/>
      <c r="F127" s="12"/>
      <c r="G127" s="12"/>
      <c r="H127" s="20"/>
      <c r="I127" s="20"/>
      <c r="J127" s="20"/>
      <c r="K127" s="20"/>
      <c r="L127" s="20"/>
      <c r="M127" s="24"/>
      <c r="N127" s="32">
        <f>SUM(N128:N136)</f>
        <v>1010048746.3417714</v>
      </c>
      <c r="O127" s="13"/>
    </row>
    <row r="128" spans="1:15" ht="15.5" x14ac:dyDescent="0.35">
      <c r="A128" s="12">
        <v>1</v>
      </c>
      <c r="B128" s="15" t="s">
        <v>118</v>
      </c>
      <c r="C128" s="12" t="s">
        <v>113</v>
      </c>
      <c r="D128" s="26">
        <v>7.0000000000000007E-2</v>
      </c>
      <c r="E128" s="12"/>
      <c r="F128" s="12"/>
      <c r="G128" s="12"/>
      <c r="H128" s="20"/>
      <c r="I128" s="20"/>
      <c r="J128" s="20"/>
      <c r="K128" s="20"/>
      <c r="L128" s="20"/>
      <c r="M128" s="24">
        <f>N53</f>
        <v>1852805325.3028846</v>
      </c>
      <c r="N128" s="44">
        <f>M128*D128</f>
        <v>129696372.77120194</v>
      </c>
      <c r="O128" s="13"/>
    </row>
    <row r="129" spans="1:15" ht="15.5" x14ac:dyDescent="0.35">
      <c r="A129" s="12">
        <v>2</v>
      </c>
      <c r="B129" s="27" t="s">
        <v>119</v>
      </c>
      <c r="C129" s="12" t="s">
        <v>113</v>
      </c>
      <c r="D129" s="26">
        <v>0.02</v>
      </c>
      <c r="E129" s="12"/>
      <c r="F129" s="12"/>
      <c r="G129" s="12"/>
      <c r="H129" s="20"/>
      <c r="I129" s="20"/>
      <c r="J129" s="20"/>
      <c r="K129" s="20"/>
      <c r="L129" s="20"/>
      <c r="M129" s="24"/>
      <c r="N129" s="44">
        <f t="shared" ref="N129" si="21">M129*D129</f>
        <v>0</v>
      </c>
      <c r="O129" s="13"/>
    </row>
    <row r="130" spans="1:15" ht="15.5" x14ac:dyDescent="0.35">
      <c r="A130" s="12">
        <v>3</v>
      </c>
      <c r="B130" s="27" t="s">
        <v>120</v>
      </c>
      <c r="C130" s="12" t="s">
        <v>113</v>
      </c>
      <c r="D130" s="26">
        <v>0.15</v>
      </c>
      <c r="E130" s="12"/>
      <c r="F130" s="12"/>
      <c r="G130" s="12"/>
      <c r="H130" s="20"/>
      <c r="I130" s="20"/>
      <c r="J130" s="20"/>
      <c r="K130" s="20"/>
      <c r="L130" s="20"/>
      <c r="M130" s="28">
        <f>N90</f>
        <v>179090759.69230771</v>
      </c>
      <c r="N130" s="44">
        <f>M130*D130</f>
        <v>26863613.953846157</v>
      </c>
      <c r="O130" s="13"/>
    </row>
    <row r="131" spans="1:15" ht="15.5" x14ac:dyDescent="0.35">
      <c r="A131" s="12">
        <v>4</v>
      </c>
      <c r="B131" s="29" t="s">
        <v>121</v>
      </c>
      <c r="C131" s="12" t="s">
        <v>113</v>
      </c>
      <c r="D131" s="30">
        <v>6.7000000000000004E-2</v>
      </c>
      <c r="E131" s="12"/>
      <c r="F131" s="12"/>
      <c r="G131" s="12"/>
      <c r="H131" s="20"/>
      <c r="I131" s="20"/>
      <c r="J131" s="20"/>
      <c r="K131" s="20"/>
      <c r="L131" s="20"/>
      <c r="M131" s="31">
        <f>M130+M128+N128+N130</f>
        <v>2188456071.7202401</v>
      </c>
      <c r="N131" s="44">
        <f>M131*D131</f>
        <v>146626556.8052561</v>
      </c>
      <c r="O131" s="13"/>
    </row>
    <row r="132" spans="1:15" ht="15.5" x14ac:dyDescent="0.35">
      <c r="A132" s="12">
        <v>5</v>
      </c>
      <c r="B132" s="29" t="s">
        <v>122</v>
      </c>
      <c r="C132" s="12" t="s">
        <v>113</v>
      </c>
      <c r="D132" s="26">
        <v>0.12</v>
      </c>
      <c r="E132" s="12"/>
      <c r="F132" s="12"/>
      <c r="G132" s="12"/>
      <c r="H132" s="20"/>
      <c r="I132" s="20"/>
      <c r="J132" s="20"/>
      <c r="K132" s="20"/>
      <c r="L132" s="20"/>
      <c r="M132" s="24">
        <f>N131+N130+N128+M130+M128</f>
        <v>2335082628.5254965</v>
      </c>
      <c r="N132" s="44">
        <f t="shared" ref="N132:N136" si="22">M132*D132</f>
        <v>280209915.42305958</v>
      </c>
      <c r="O132" s="13"/>
    </row>
    <row r="133" spans="1:15" ht="15.5" x14ac:dyDescent="0.35">
      <c r="A133" s="12">
        <v>6</v>
      </c>
      <c r="B133" s="29" t="s">
        <v>123</v>
      </c>
      <c r="C133" s="12" t="s">
        <v>113</v>
      </c>
      <c r="D133" s="26">
        <v>0.05</v>
      </c>
      <c r="E133" s="12"/>
      <c r="F133" s="12"/>
      <c r="G133" s="12"/>
      <c r="H133" s="20"/>
      <c r="I133" s="20"/>
      <c r="J133" s="20"/>
      <c r="K133" s="20"/>
      <c r="L133" s="20"/>
      <c r="M133" s="24">
        <f>N132+N1+M130+N130+N128+N131+M128</f>
        <v>2615292543.9485559</v>
      </c>
      <c r="N133" s="44">
        <f t="shared" si="22"/>
        <v>130764627.19742781</v>
      </c>
      <c r="O133" s="13"/>
    </row>
    <row r="134" spans="1:15" ht="31" x14ac:dyDescent="0.35">
      <c r="A134" s="12">
        <v>7</v>
      </c>
      <c r="B134" s="29" t="s">
        <v>124</v>
      </c>
      <c r="C134" s="12" t="s">
        <v>113</v>
      </c>
      <c r="D134" s="26">
        <v>0.05</v>
      </c>
      <c r="E134" s="12"/>
      <c r="F134" s="12"/>
      <c r="G134" s="12"/>
      <c r="H134" s="20"/>
      <c r="I134" s="20"/>
      <c r="J134" s="20"/>
      <c r="K134" s="20"/>
      <c r="L134" s="20"/>
      <c r="M134" s="24">
        <f>M128+M130+N128+N130+N131+N132+N133</f>
        <v>2746057171.1459832</v>
      </c>
      <c r="N134" s="44">
        <f t="shared" si="22"/>
        <v>137302858.55729917</v>
      </c>
      <c r="O134" s="13"/>
    </row>
    <row r="135" spans="1:15" ht="15.5" x14ac:dyDescent="0.35">
      <c r="A135" s="12">
        <v>8</v>
      </c>
      <c r="B135" s="29" t="s">
        <v>125</v>
      </c>
      <c r="C135" s="12" t="s">
        <v>113</v>
      </c>
      <c r="D135" s="12"/>
      <c r="E135" s="12"/>
      <c r="F135" s="12"/>
      <c r="G135" s="12"/>
      <c r="H135" s="20"/>
      <c r="I135" s="20"/>
      <c r="J135" s="20"/>
      <c r="K135" s="20"/>
      <c r="L135" s="20"/>
      <c r="M135" s="32"/>
      <c r="N135" s="44">
        <f t="shared" si="22"/>
        <v>0</v>
      </c>
      <c r="O135" s="13"/>
    </row>
    <row r="136" spans="1:15" ht="15.5" x14ac:dyDescent="0.35">
      <c r="A136" s="12">
        <v>9</v>
      </c>
      <c r="B136" s="29" t="s">
        <v>126</v>
      </c>
      <c r="C136" s="12" t="s">
        <v>113</v>
      </c>
      <c r="D136" s="33">
        <v>5.5E-2</v>
      </c>
      <c r="E136" s="12"/>
      <c r="F136" s="12"/>
      <c r="G136" s="12"/>
      <c r="H136" s="20"/>
      <c r="I136" s="20"/>
      <c r="J136" s="20"/>
      <c r="K136" s="20"/>
      <c r="L136" s="20"/>
      <c r="M136" s="32">
        <f>M128+M130+N128+N130+N131+N132+N133+N134</f>
        <v>2883360029.7032824</v>
      </c>
      <c r="N136" s="44">
        <f t="shared" si="22"/>
        <v>158584801.63368052</v>
      </c>
      <c r="O136" s="13"/>
    </row>
  </sheetData>
  <mergeCells count="2">
    <mergeCell ref="A1:N1"/>
    <mergeCell ref="A2:O2"/>
  </mergeCells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Dự toán KP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FPT</cp:lastModifiedBy>
  <cp:lastPrinted>2026-08-17T10:02:31Z</cp:lastPrinted>
  <dcterms:created xsi:type="dcterms:W3CDTF">2026-08-10T09:09:38Z</dcterms:created>
  <dcterms:modified xsi:type="dcterms:W3CDTF">2026-08-18T00:54:21Z</dcterms:modified>
</cp:coreProperties>
</file>